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S:\Administration\Violence_Reduction_Prog_Mgr\Dolores.Morales\JJCPA YOBG documents to BSCC\BSCC 2021-2022\"/>
    </mc:Choice>
  </mc:AlternateContent>
  <xr:revisionPtr revIDLastSave="0" documentId="13_ncr:1_{7B83D4B1-BE37-4D9B-84CB-3C76DDDCF09B}"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tc={C61DE2FE-99C7-4554-BA4F-520276FDE2EE}</author>
  </authors>
  <commentList>
    <comment ref="G9" authorId="0" shapeId="0" xr:uid="{C61DE2FE-99C7-4554-BA4F-520276FDE2EE}">
      <text>
        <t>[Threaded comment]
Your version of Excel allows you to read this threaded comment; however, any edits to it will get removed if the file is opened in a newer version of Excel. Learn more: https://go.microsoft.com/fwlink/?linkid=870924
Comment:
    Per email from Alyson Lunetta (Alyson.Lunetta@doj.ca.gov) from OpenJustice on 8/17/22, the AG has not yet released the 2021 arrest data.  Should be coming soon.</t>
      </text>
    </comment>
  </commentList>
</comments>
</file>

<file path=xl/sharedStrings.xml><?xml version="1.0" encoding="utf-8"?>
<sst xmlns="http://schemas.openxmlformats.org/spreadsheetml/2006/main" count="2380" uniqueCount="941">
  <si>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</si>
  <si>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</si>
  <si>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</si>
  <si>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</si>
  <si>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</si>
  <si>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</si>
  <si>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</si>
  <si>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</si>
  <si>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</si>
  <si>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</si>
  <si>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</si>
  <si>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</si>
  <si>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</si>
  <si>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</si>
  <si>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</si>
  <si>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</si>
  <si>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</si>
  <si>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</si>
  <si>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</si>
  <si>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</si>
  <si>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</si>
  <si>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</si>
  <si>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</si>
  <si>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</si>
  <si>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</si>
  <si>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</si>
  <si>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</si>
  <si>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</si>
  <si>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</si>
  <si>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</si>
  <si>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</si>
  <si>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</si>
  <si>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</si>
  <si>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</si>
  <si>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</si>
  <si>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</si>
  <si>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</si>
  <si>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</si>
  <si>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</si>
  <si>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</si>
  <si>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</si>
  <si>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</si>
  <si>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</si>
  <si>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</si>
  <si>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</si>
  <si>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</si>
  <si>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</si>
  <si>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</si>
  <si>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</si>
  <si>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</si>
  <si>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</si>
  <si>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</si>
  <si>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</si>
  <si>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</si>
  <si>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</si>
  <si>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</si>
  <si>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</si>
  <si>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</si>
  <si>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</si>
  <si>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</si>
  <si>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</si>
  <si>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</si>
  <si>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</si>
  <si>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</si>
  <si>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</si>
  <si>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</si>
  <si>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</si>
  <si>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</si>
  <si>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</si>
  <si>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</si>
  <si>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</si>
  <si>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</si>
  <si>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</si>
  <si>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</si>
  <si>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</si>
  <si>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</si>
  <si>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</si>
  <si>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</si>
  <si>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</si>
  <si>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</si>
  <si>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</si>
  <si>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</si>
  <si>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</si>
  <si>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</si>
  <si>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</si>
  <si>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</si>
  <si>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</si>
  <si>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</si>
  <si>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</si>
  <si>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</si>
  <si>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</si>
  <si>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</si>
  <si>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</si>
  <si>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</si>
  <si>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</si>
  <si>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</si>
  <si>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</si>
  <si>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</si>
  <si>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</si>
  <si>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</si>
  <si>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</si>
  <si>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</si>
  <si>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</si>
  <si>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</si>
  <si>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</si>
  <si>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</si>
  <si>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</si>
  <si>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</si>
  <si>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</si>
  <si>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</si>
  <si>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</si>
  <si>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</si>
  <si>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</si>
  <si>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</si>
  <si>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</si>
  <si>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</si>
  <si>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</si>
  <si>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</si>
  <si>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</si>
  <si>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</si>
  <si>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</si>
  <si>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</si>
  <si>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</si>
  <si>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</si>
  <si>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</si>
  <si>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</si>
  <si>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</si>
  <si>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</si>
  <si>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</si>
  <si>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</si>
  <si>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</si>
  <si>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</si>
  <si>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</si>
  <si>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</si>
  <si>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</si>
  <si>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</si>
  <si>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</si>
  <si>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</si>
  <si>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</si>
  <si>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</si>
  <si>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</si>
  <si>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</si>
  <si>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</si>
  <si>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</si>
  <si>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</si>
  <si>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</si>
  <si>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</si>
  <si>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</si>
  <si>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</si>
  <si>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</si>
  <si>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</si>
  <si>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</si>
  <si>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</si>
  <si>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</si>
  <si>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</si>
  <si>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</si>
  <si>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</si>
  <si>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</si>
  <si>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</si>
  <si>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</si>
  <si>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</si>
  <si>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</si>
  <si>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</si>
  <si>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</si>
  <si>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</si>
  <si>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</si>
  <si>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</si>
  <si>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</si>
  <si>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</si>
  <si>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</si>
  <si>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</si>
  <si>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</si>
  <si>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</si>
  <si>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</si>
  <si>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</si>
  <si>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</si>
  <si>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</si>
  <si>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</si>
  <si>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</si>
  <si>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</si>
  <si>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</si>
  <si>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</si>
  <si>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</si>
  <si>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</si>
  <si>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</si>
  <si>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</si>
  <si>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</si>
  <si>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</si>
  <si>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</si>
  <si>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</si>
  <si>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</si>
  <si>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</si>
  <si>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</si>
  <si>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</si>
  <si>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</si>
  <si>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</si>
  <si>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</si>
  <si>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</si>
  <si>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</si>
  <si>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</si>
  <si>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</si>
  <si>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</si>
  <si>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</si>
  <si>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</si>
  <si>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</si>
  <si>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</si>
  <si>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</si>
  <si>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</si>
  <si>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</si>
  <si>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</si>
  <si>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</si>
  <si>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</si>
  <si>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</si>
  <si>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</si>
  <si>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</si>
  <si>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</si>
  <si>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</si>
  <si>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</si>
  <si>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</si>
  <si>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</si>
  <si>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</si>
  <si>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</si>
  <si>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</si>
  <si>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</si>
  <si>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</si>
  <si>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</si>
  <si>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</si>
  <si>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</si>
  <si>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</si>
  <si>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</si>
  <si>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</si>
  <si>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</si>
  <si>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</si>
  <si>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</si>
  <si>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</si>
  <si>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</si>
  <si>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</si>
  <si>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</si>
  <si>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</si>
  <si>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</si>
  <si>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</si>
  <si>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</si>
  <si>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</si>
  <si>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</si>
  <si>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</si>
  <si>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</si>
  <si>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</si>
  <si>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</si>
  <si>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</si>
  <si>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</si>
  <si>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</si>
  <si>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</si>
  <si>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</si>
  <si>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</si>
  <si>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</si>
  <si>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</si>
  <si>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</si>
  <si>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</si>
  <si>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</si>
  <si>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</si>
  <si>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</si>
  <si>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</si>
  <si>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</si>
  <si>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</si>
  <si>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</si>
  <si>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</si>
  <si>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</si>
  <si>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</si>
  <si>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</si>
  <si>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</si>
  <si>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</si>
  <si>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</si>
  <si>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</si>
  <si>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</si>
  <si>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</si>
  <si>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</si>
  <si>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</si>
  <si>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</si>
  <si>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</si>
  <si>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</si>
  <si>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</si>
  <si>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</si>
  <si>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</si>
  <si>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</si>
  <si>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</si>
  <si>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</si>
  <si>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</si>
  <si>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</si>
  <si>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</si>
  <si>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</si>
  <si>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</si>
  <si>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</si>
  <si>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</si>
  <si>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</si>
  <si>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</si>
  <si>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</si>
  <si>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</si>
  <si>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</si>
  <si>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</si>
  <si>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</si>
  <si>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</si>
  <si>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</si>
  <si>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</si>
  <si>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</si>
  <si>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</si>
  <si>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</si>
  <si>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</si>
  <si>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</si>
  <si>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</si>
  <si>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</si>
  <si>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</si>
  <si>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</si>
  <si>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</si>
  <si>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</si>
  <si>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</si>
  <si>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</si>
  <si>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</si>
  <si>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</si>
  <si>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</si>
  <si>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</si>
  <si>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</si>
  <si>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</si>
  <si>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</si>
  <si>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</si>
  <si>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</si>
  <si>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</si>
  <si>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</si>
  <si>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</si>
  <si>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</si>
  <si>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</si>
  <si>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</si>
  <si>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</si>
  <si>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</si>
  <si>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</si>
  <si>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</si>
  <si>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</si>
  <si>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</si>
  <si>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</si>
  <si>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</si>
  <si>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</si>
  <si>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</si>
  <si>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</si>
  <si>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</si>
  <si>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</si>
  <si>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</si>
  <si>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</si>
  <si>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</si>
  <si>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</si>
  <si>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</si>
  <si>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</si>
  <si>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</si>
  <si>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</si>
  <si>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</si>
  <si>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</si>
  <si>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</si>
  <si>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</si>
  <si>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</si>
  <si>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</si>
  <si>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</si>
  <si>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</si>
  <si>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</si>
  <si>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</si>
  <si>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</si>
  <si>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</si>
  <si>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</si>
  <si>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</si>
  <si>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</si>
  <si>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</si>
  <si>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</si>
  <si>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</si>
  <si>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</si>
  <si>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</si>
  <si>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</si>
  <si>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</si>
  <si>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</si>
  <si>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</si>
  <si>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</si>
  <si>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</si>
  <si>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</si>
  <si>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</si>
  <si>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</si>
  <si>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</si>
  <si>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</si>
  <si>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</si>
  <si>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</si>
  <si>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</si>
  <si>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</si>
  <si>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</si>
  <si>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</si>
  <si>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</si>
  <si>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</si>
  <si>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</si>
  <si>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</si>
  <si>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</si>
  <si>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</si>
  <si>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</si>
  <si>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</si>
  <si>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</si>
  <si>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</si>
  <si>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</si>
  <si>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</si>
  <si>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</si>
  <si>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</si>
  <si>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</si>
  <si>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</si>
  <si>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</si>
  <si>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</si>
  <si>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</si>
  <si>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</si>
  <si>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</si>
  <si>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</si>
  <si>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</si>
  <si>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</si>
  <si>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</si>
  <si>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</si>
  <si>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</si>
  <si>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</si>
  <si>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</si>
  <si>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</si>
  <si>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</si>
  <si>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</si>
  <si>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</si>
  <si>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</si>
  <si>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</si>
  <si>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</si>
  <si>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</si>
  <si>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</si>
  <si>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</si>
  <si>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</si>
  <si>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</si>
  <si>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</si>
  <si>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</si>
  <si>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</si>
  <si>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</si>
  <si>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</si>
  <si>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</si>
  <si>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</si>
  <si>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</si>
  <si>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</si>
  <si>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</si>
  <si>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</si>
  <si>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</si>
  <si>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</si>
  <si>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</si>
  <si>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</si>
  <si>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</si>
  <si>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</si>
  <si>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</si>
  <si>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</si>
  <si>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</si>
  <si>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</si>
  <si>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</si>
  <si>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</si>
  <si>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</si>
  <si>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</si>
  <si>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</si>
  <si>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</si>
  <si>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</si>
  <si>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</si>
  <si>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</si>
  <si>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</si>
  <si>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</si>
  <si>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</si>
  <si>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</si>
  <si>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</si>
  <si>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</si>
  <si>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</si>
  <si>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</si>
  <si>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</si>
  <si>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</si>
  <si>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</si>
  <si>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</si>
  <si>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</si>
  <si>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</si>
  <si>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</si>
  <si>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</si>
  <si>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</si>
  <si>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</si>
  <si>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</si>
  <si>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</si>
  <si>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</si>
  <si>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</si>
  <si>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</si>
  <si>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</si>
  <si>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</si>
  <si>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</si>
  <si>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</si>
  <si>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</si>
  <si>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</si>
  <si>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</si>
  <si>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</si>
  <si>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</si>
  <si>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</si>
  <si>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</si>
  <si>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</si>
  <si>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</si>
  <si>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</si>
  <si>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</si>
  <si>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</si>
  <si>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</si>
  <si>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</si>
  <si>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</si>
  <si>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</si>
  <si>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</si>
  <si>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</si>
  <si>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</si>
  <si>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</si>
  <si>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</si>
  <si>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</si>
  <si>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</si>
  <si>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</si>
  <si>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</si>
  <si>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</si>
  <si>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</si>
  <si>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</si>
  <si>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</si>
  <si>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</si>
  <si>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</si>
  <si>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</si>
  <si>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</si>
  <si>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</si>
  <si>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</si>
  <si>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</si>
  <si>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</si>
  <si>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</si>
  <si>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</si>
  <si>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</si>
  <si>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</si>
  <si>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</si>
  <si>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</si>
  <si>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</si>
  <si>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</si>
  <si>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</si>
  <si>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</si>
  <si>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</si>
  <si>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</si>
  <si>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</si>
  <si>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</si>
  <si>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</si>
  <si>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</si>
  <si>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</si>
  <si>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</si>
  <si>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</si>
  <si>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</si>
  <si>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</si>
  <si>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</si>
  <si>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</si>
  <si>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</si>
  <si>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</si>
  <si>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</si>
  <si>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</si>
  <si>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</si>
  <si>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</si>
  <si>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</si>
  <si>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</si>
  <si>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</si>
  <si>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</si>
  <si>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</si>
  <si>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</si>
  <si>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</si>
  <si>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</si>
  <si>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</si>
  <si>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</si>
  <si>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</si>
  <si>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</si>
  <si>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</si>
  <si>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</si>
  <si>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</si>
  <si>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</si>
  <si>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</si>
  <si>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</si>
  <si>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</si>
  <si>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</si>
  <si>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</si>
  <si>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</si>
  <si>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</si>
  <si>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</si>
  <si>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</si>
  <si>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</si>
  <si>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</si>
  <si>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</si>
  <si>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</si>
  <si>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</si>
  <si>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</si>
  <si>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</si>
  <si>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</si>
  <si>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</si>
  <si>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</si>
  <si>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</si>
  <si>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</si>
  <si>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</si>
  <si>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</si>
  <si>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</si>
  <si>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</si>
  <si>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</si>
  <si>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</si>
  <si>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</si>
  <si>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</si>
  <si>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</si>
  <si>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</si>
  <si>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</si>
  <si>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</si>
  <si>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</si>
  <si>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</si>
  <si>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</si>
  <si>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</si>
  <si>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</si>
  <si>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</si>
  <si>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</si>
  <si>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</si>
  <si>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</si>
  <si>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</si>
  <si>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</si>
  <si>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</si>
  <si>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</si>
  <si>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</si>
  <si>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</si>
  <si>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</si>
  <si>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</si>
  <si>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</si>
  <si>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</si>
  <si>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</si>
  <si>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</si>
  <si>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</si>
  <si>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</si>
  <si>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</si>
  <si>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</si>
  <si>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</si>
  <si>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</si>
  <si>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</si>
  <si>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</si>
  <si>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</si>
  <si>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</si>
  <si>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</si>
  <si>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</si>
  <si>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</si>
  <si>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</si>
  <si>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</si>
  <si>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</si>
  <si>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</si>
  <si>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</si>
  <si>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</si>
  <si>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</si>
  <si>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</si>
  <si>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</si>
  <si>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</si>
  <si>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</si>
  <si>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</si>
  <si>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</si>
  <si>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</si>
  <si>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</si>
  <si>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</si>
  <si>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</si>
  <si>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</si>
  <si>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</si>
  <si>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</si>
  <si>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</si>
  <si>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</si>
  <si>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</si>
  <si>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</si>
  <si>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</si>
  <si>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</si>
  <si>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</si>
  <si>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</si>
  <si>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</si>
  <si>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</si>
  <si>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</si>
  <si>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</si>
  <si>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</si>
  <si>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</si>
  <si>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</si>
  <si>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</si>
  <si>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</si>
  <si>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</si>
  <si>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</si>
  <si>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</si>
  <si>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</si>
  <si>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</si>
  <si>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</si>
  <si>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</si>
  <si>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</si>
  <si>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</si>
  <si>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</si>
  <si>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</si>
  <si>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</si>
  <si>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</si>
  <si>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</si>
  <si>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</si>
  <si>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</si>
  <si>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</si>
  <si>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</si>
  <si>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</si>
  <si>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</si>
  <si>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</si>
  <si>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</si>
  <si>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</si>
  <si>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</si>
  <si>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</si>
  <si>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</si>
  <si>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</si>
  <si>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</si>
  <si>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</si>
  <si>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</si>
  <si>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</si>
  <si>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</si>
  <si>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</si>
  <si>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</si>
  <si>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</si>
  <si>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</si>
  <si>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</si>
  <si>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</si>
  <si>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</si>
  <si>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</si>
  <si>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</si>
  <si>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</si>
  <si>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</si>
  <si>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</si>
  <si>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</si>
  <si>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</si>
  <si>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</si>
  <si>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</si>
  <si>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</si>
  <si>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</si>
  <si>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</si>
  <si>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</si>
  <si>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</si>
  <si>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</si>
  <si>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</si>
  <si>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</si>
  <si>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</si>
  <si>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</si>
  <si>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</si>
  <si>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</si>
  <si>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</si>
  <si>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</si>
  <si>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</si>
  <si>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</si>
  <si>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</si>
  <si>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</si>
  <si>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</si>
  <si>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</si>
  <si>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</si>
  <si>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</si>
  <si>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</si>
  <si>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</si>
  <si>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</si>
  <si>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</si>
  <si>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</si>
  <si>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</si>
  <si>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</si>
  <si>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</si>
  <si>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</si>
  <si>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</si>
  <si>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</si>
  <si>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</si>
  <si>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</si>
  <si>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</si>
  <si>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</si>
  <si>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</si>
  <si>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</si>
  <si>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</si>
  <si>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</si>
  <si>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</si>
  <si>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</si>
  <si>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</si>
  <si>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</si>
  <si>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</si>
  <si>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</si>
  <si>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</si>
  <si>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</si>
  <si>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</si>
  <si>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</si>
  <si>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</si>
  <si>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</si>
  <si>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</si>
  <si>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</si>
  <si>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</si>
  <si>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</si>
  <si>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</si>
  <si>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</si>
  <si>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</si>
  <si>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</si>
  <si>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</si>
  <si>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</si>
  <si>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</si>
  <si>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</si>
  <si>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</si>
  <si>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</si>
  <si>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</si>
  <si>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</si>
  <si>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</si>
  <si>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</si>
  <si>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</si>
  <si>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</si>
  <si>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</si>
  <si>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</si>
  <si>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</si>
  <si>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</si>
  <si>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</si>
  <si>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</si>
  <si>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</si>
  <si>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</si>
  <si>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</si>
  <si>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</si>
  <si>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</si>
  <si>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</si>
  <si>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</si>
  <si>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</si>
  <si>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</si>
  <si>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</si>
  <si>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</si>
  <si>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</si>
  <si>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</si>
  <si>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</si>
  <si>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</si>
  <si>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</si>
  <si>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</si>
  <si>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</si>
  <si>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</si>
  <si>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</si>
  <si>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</si>
  <si>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</si>
  <si>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</si>
  <si>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</si>
  <si>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</si>
  <si>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</si>
  <si>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</si>
  <si>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</si>
  <si>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</si>
  <si>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</si>
  <si>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</si>
  <si>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</si>
  <si>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</si>
  <si>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</si>
  <si>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</si>
  <si>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</si>
  <si>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</si>
  <si>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</si>
  <si>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</si>
  <si>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</si>
  <si>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</si>
  <si>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</si>
  <si>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</si>
  <si>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</si>
  <si>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</si>
  <si>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</si>
  <si>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</si>
  <si>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</si>
  <si>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</si>
  <si>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</si>
  <si>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</si>
  <si>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</si>
  <si>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</si>
  <si>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</si>
  <si>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</si>
  <si>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</si>
  <si>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</si>
  <si>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</si>
  <si>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</si>
  <si>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</si>
  <si>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</si>
  <si>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</si>
  <si>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</si>
  <si>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</si>
  <si>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</si>
  <si>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</si>
  <si>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</si>
  <si>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</si>
  <si>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</si>
  <si>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</si>
  <si>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</si>
  <si>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</si>
  <si>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</si>
  <si>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</si>
  <si>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</si>
  <si>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</si>
  <si>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</si>
  <si>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</si>
  <si>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</si>
  <si>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</si>
  <si>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</si>
  <si>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</si>
  <si>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</si>
  <si>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</si>
  <si>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</si>
  <si>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</si>
  <si>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</si>
  <si>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</si>
  <si>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</si>
  <si>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</si>
  <si>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</si>
  <si>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</si>
  <si>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</si>
  <si>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</si>
  <si>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</si>
  <si>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</si>
  <si>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</si>
  <si>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</si>
  <si>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</si>
  <si>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</si>
  <si>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</si>
  <si>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</si>
  <si>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</si>
  <si>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</si>
  <si>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</si>
  <si>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</si>
  <si>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</si>
  <si>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</si>
  <si>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</si>
  <si>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</si>
  <si>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</si>
  <si>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</si>
  <si>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</si>
  <si>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</si>
  <si>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</si>
  <si>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</si>
  <si>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</si>
  <si>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</si>
  <si>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</si>
  <si>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</si>
  <si>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</si>
  <si>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</si>
  <si>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</si>
  <si>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</si>
  <si>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</si>
  <si>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</si>
  <si>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</si>
  <si>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</si>
  <si>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</si>
  <si>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Due to the ongoing impact of COVID-19, there was a decrease in the number of youth entering the juvenile justice system in 2021 when compared to pre-pandemic years.  Additionally, COVID-19 brought about an organic revisioning in how the system and community responds to youth who have committed offenses.  Like 2020, 2021 data is unique and caution should be used when comparing 2021 statistics to previous years.</t>
  </si>
  <si>
    <t>Following 2020, the COVID-19 pandemic continued to have a widespread impact on the juvenile justice system in Santa Clara County. With record reductions in arrests and juvenile detentions, as well as an overall reduction in juvenile crime, the number of referrals to JJCPA and YOBG programs dropped precipitously in 2020 and declined further in 2021. 
According to data from the Criminal Justice Statistics Center of the CA Department of Justice, there were 1,740 referrals of juveniles to the Santa Clara County Probation Department and 1,116 petitioned offenses in 2020. In 2021, there were 1,239 referrals to the Santa Clara County Probation Department and 860 petitioned offenses. Between 2020 and 2021, there was a 29 percent decrease in the total number of referrals for juveniles, and a 23 percent decrease in the number of petitioned offenses.
When youth enter the juvenile justice system in Santa Clara County, they are screened using the pre- Juvenile Assessment and Intervention System (JAIS) tool that identifies recidivism risk.  Looking at data across seven JJCPA-YOBG programs, 50 percent of males were assessed as low risk of reoffending (n=291), followed by 37 percent at moderate risk (n=213), and 13 percent at high risk (n=74).   JAIS risk levels among females are similarly distributed. Among all females, 54 percent were found to be at low risk of recidivism (n=84), compared to 41 percent at moderate risk (n=64)) and five percent at high risk (n=8).  Youth who were assessed as having higher recidivism risk levels were more likely to be in intensive intervention level programming, while youth with lower recidivism risk were more likely to have received Prevention and Early Intervention services, including diversion.  
A greater proportion of youth served by intensive intervention level programs were also found to have criminogenic needs compared to youth in less intensive programs. Among youth who completed the full JAIS assessment tool, the top three criminogenic needs contributing to youth’s legal troubles were relationships, emotional factors, and family history problems. These findings illustrate the importance of programs that: 1) promote positive peer influences for all youth; 2) meet youth’s emotional needs to treat depression, anxiety, and low impulse control; and 3) support youth in addressing family-related trauma, helping them move forward.  
The offenses youth committed were largely aligned with the types of programs youth were referred to. For instance, youth who committed the most serious types of offenses, such as “Felony Crimes Against People”, were largely connected to more intensive programs.  By comparison, youth served by Prevention and Early Intervention largely committed “Other Crimes” such as traffic violations, possession or sale of drugs, and other low-level offenses.</t>
  </si>
  <si>
    <t>Dolores Morales</t>
  </si>
  <si>
    <t>Program Manager III</t>
  </si>
  <si>
    <t>408.278-5853</t>
  </si>
  <si>
    <t>Doloes.Morales@pro.sccgov.org</t>
  </si>
  <si>
    <t>Mariel Caballero</t>
  </si>
  <si>
    <t>Director of Probation Administration</t>
  </si>
  <si>
    <t>Violence Reduction Program</t>
  </si>
  <si>
    <t>JJCPA funds were utilized for the Multi-Agency Assessment Center (MAAC). Multi-Agency Assessment Center (MAAC) provides comprehensive assessments for youth who are admitted and detained in Juvenile Hall for longer than 72 hours. Youth receive Mental Health, Educational, Prison Rape Elimination Act (PREA) Risk Assessment and Medical Screening Assessments. The Juvenile Assessment Case Plan (JACP) information is used to develop Individual Institutional Service Plans for each youth, and the assessment results help to inform and assist staff in identifying the appropriate support services for youth while in custody. Community-Based Organizations (CBOs) are contracted to provide workshops and 1:1 Counseling in the Juvenile Hall units. School reenrollment support is also provided through partnerships with local school districts and the County Office of Education. JJCPA funds paid for 3.0 Full Time Equivalent (FTE) Senior Group Counselors, 1.0 FTE Supervising Group Counselor, and 1 FTE Justice System Clerks. JJCPA funds were also used to contract with Community-based organizations (CBOs) to provide workshops and one-on-one counseling in the units of Juvenile Hall and make every effort to connect with the youth so that when the youth returns to his/her family and community, they can continue accessing services. For CY20, the MAAC program served 378 unduplicated youth, youth spent an average of six weeks in the program, and youth who arrived in MAAC tended to score moderate to high on their JAIS at program entry. 
Additionally, YOBG funds were budgeted for a General Maintenance Mechanic who provided immediate and needed repairs at Juvenile Hall and/or the Ranch to ensure adequate conditions of confinement for incarcerated youth. YOBG funds pay for 1.0 General Maintenance Mechanic and services and supplies to support the program.</t>
  </si>
  <si>
    <t>The Violence Reduction Program is supported by funds from JJCPA and YOBG and provides comprehensive services in the community to address prevention, early intervention, intervention, and intensive intervention youth through a community safety strategy. 
The COVID-19 pandemic had widespread impacts on the juvenile justice system in Santa Clara County. CY21 was a challenging year and one of the highlights of this report is the transition of our community partners and staff to provide services to youth and families through a variety of different models from virtual, hybrid (in person and virtual services) and when appropriate in person service. This also created an opportunity for various systems providers to transition successfully from providing in person to virtual services. Several noted the pandemic provided them with new opportunities to engage clients creatively, and many indicated that they plan on incorporating virtual services in some capacity after the pandemic ends. Youth felt supported by provider staff and appreciated the ease with which they were able to access services throughout the pandemic. 
JJCPA funds paid for 1.0 Full Time Equivalent (FTE) Justice System Clerk, 12.0 FTE Deputy Probation Officers, 1.0 FTE Probation Community Worker, and 1.0 FTE Community Worker focused on victim awareness and advocacy. Additionally, JJCPA funds were utilized to contract with several community-based organizations (CBOs) to perform the Early Intervention and Intervention services, which included informal monitoring of early offenders, cognitive behavioral treatment, competency development, mentoring, case management, vocational and educational services, parenting education and more. Intensive Supervision services were contracted to several CBOs and were designated for youth on formal probation with a higher level of need than youth receiving services in Intervention. Intensive intervention supported by the JJCPA includes reentry wraparound, and gang resistance and intervention services. Both the intervention and intensive intervention level of services include comprehensive services in the community, such as behavioral health services, prosocial activities, parenting support and supportive case management. Additionally, many youth have access to mentoring services. In CY21, the SCC Probation Department utilized YOBG funds to provide intense supervision of gang youth in the community and school-based supervision. In conjunction with the intensive supervision provided by Deputy Probation Officers, youth also received behavioral health treatment services and vocational/educational services via a community-based organization. Professional Services assisted youth exiting facilities with school enrollment and accessing community resources. YOBG Funds paid for Full Time Equivalent (FTE) 1.0 Probation Division Manager, 1.0 FTE Program Manager, 2.0 FTE Supervising Probation Officers, 15 FTE Deputy Probation Officers. A contract with a community-based organization for case management and vocational/educational services. Services and Supplies and Professional Services to support the program. Professional and contracted services were utilized to assist with program evaluation and the continued development and maintenance of the automated data system to conduct recidivism analysis.</t>
  </si>
  <si>
    <t>Multi-Agency Assessment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</si>
</sst>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Keller, Kristin" id="{097AF1EB-BF16-4782-86E1-6AB155831FDF}" userId="S::kristin.keller@pro.sccgov.org::78a7e079-9652-4dc1-9b57-b3b1f1f7a3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9" dT="2022-08-18T19:00:20.60" personId="{097AF1EB-BF16-4782-86E1-6AB155831FDF}" id="{C61DE2FE-99C7-4554-BA4F-520276FDE2EE}">
    <text>Per email from Alyson Lunetta (Alyson.Lunetta@doj.ca.gov) from OpenJustice on 8/17/22, the AG has not yet released the 2021 arrest data.  Should be coming soon.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loes.Morales@pro.sccgov.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L1" sqref="L1"/>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446</v>
      </c>
      <c r="B24" s="266"/>
      <c r="C24" s="266"/>
      <c r="D24" s="266"/>
      <c r="E24" s="267"/>
      <c r="F24" s="268">
        <v>44832</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935</v>
      </c>
      <c r="B27" s="252"/>
      <c r="C27" s="252"/>
      <c r="D27" s="252"/>
      <c r="E27" s="253"/>
      <c r="F27" s="251" t="s">
        <v>936</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c r="B29" s="242"/>
      <c r="C29" s="243"/>
      <c r="D29" s="254"/>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931</v>
      </c>
      <c r="B32" s="245"/>
      <c r="C32" s="245"/>
      <c r="D32" s="245"/>
      <c r="E32" s="245"/>
      <c r="F32" s="244" t="s">
        <v>932</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933</v>
      </c>
      <c r="B34" s="242"/>
      <c r="C34" s="243"/>
      <c r="D34" s="263" t="s">
        <v>934</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34" r:id="rId1" xr:uid="{06408C60-ECA8-42FF-B238-723E57B344F2}"/>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Santa Clara</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Santa Clara</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Santa Clara</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Santa Clara</v>
      </c>
    </row>
    <row r="2" spans="1:2" x14ac:dyDescent="0.2">
      <c r="A2" t="s">
        <v>541</v>
      </c>
      <c r="B2" s="25">
        <f>Reportdate</f>
        <v>44832</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Mariel Caballero</v>
      </c>
    </row>
    <row r="10" spans="1:2" x14ac:dyDescent="0.2">
      <c r="A10" t="s">
        <v>218</v>
      </c>
      <c r="B10" t="str">
        <f>primarytitle</f>
        <v>Director of Probation Administration</v>
      </c>
    </row>
    <row r="11" spans="1:2" x14ac:dyDescent="0.2">
      <c r="A11" t="s">
        <v>217</v>
      </c>
      <c r="B11">
        <f>primphone</f>
        <v>0</v>
      </c>
    </row>
    <row r="12" spans="1:2" x14ac:dyDescent="0.2">
      <c r="A12" t="s">
        <v>193</v>
      </c>
      <c r="B12" s="10">
        <f>preemail</f>
        <v>0</v>
      </c>
    </row>
    <row r="13" spans="1:2" x14ac:dyDescent="0.2">
      <c r="A13" t="s">
        <v>365</v>
      </c>
      <c r="B13" t="str">
        <f>seccontact</f>
        <v>Dolores Morales</v>
      </c>
    </row>
    <row r="14" spans="1:2" x14ac:dyDescent="0.2">
      <c r="A14" t="s">
        <v>366</v>
      </c>
      <c r="B14" t="str">
        <f>seccontitle</f>
        <v>Program Manager III</v>
      </c>
    </row>
    <row r="15" spans="1:2" x14ac:dyDescent="0.2">
      <c r="A15" t="s">
        <v>367</v>
      </c>
      <c r="B15" t="str">
        <f>secphone</f>
        <v>408.278-5853</v>
      </c>
    </row>
    <row r="16" spans="1:2" x14ac:dyDescent="0.2">
      <c r="A16" t="s">
        <v>368</v>
      </c>
      <c r="B16" t="str">
        <f>secemail</f>
        <v>Doloes.Morales@pro.sccgov.org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3408022</v>
      </c>
    </row>
    <row r="24" spans="1:2" x14ac:dyDescent="0.2">
      <c r="A24" t="s">
        <v>548</v>
      </c>
      <c r="B24" s="11">
        <f>t1yobgserv</f>
        <v>122830</v>
      </c>
    </row>
    <row r="25" spans="1:2" x14ac:dyDescent="0.2">
      <c r="A25" t="s">
        <v>549</v>
      </c>
      <c r="B25" s="11">
        <f>t1yobgprof</f>
        <v>774895</v>
      </c>
    </row>
    <row r="26" spans="1:2" x14ac:dyDescent="0.2">
      <c r="A26" t="s">
        <v>550</v>
      </c>
      <c r="B26" s="11">
        <f>t1yobgcbo</f>
        <v>1226532</v>
      </c>
    </row>
    <row r="27" spans="1:2" x14ac:dyDescent="0.2">
      <c r="A27" t="s">
        <v>551</v>
      </c>
      <c r="B27" s="11">
        <f>t1yobgequip</f>
        <v>0</v>
      </c>
    </row>
    <row r="28" spans="1:2" x14ac:dyDescent="0.2">
      <c r="A28" t="s">
        <v>552</v>
      </c>
      <c r="B28" s="11">
        <f>t1yobgadmin</f>
        <v>34813</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5567092</v>
      </c>
    </row>
    <row r="33" spans="1:2" x14ac:dyDescent="0.2">
      <c r="A33" t="s">
        <v>556</v>
      </c>
      <c r="B33" s="11">
        <f>t1jjcpasal</f>
        <v>5070620</v>
      </c>
    </row>
    <row r="34" spans="1:2" x14ac:dyDescent="0.2">
      <c r="A34" t="s">
        <v>557</v>
      </c>
      <c r="B34" s="11">
        <f>t1jjcpaserv</f>
        <v>9815</v>
      </c>
    </row>
    <row r="35" spans="1:2" x14ac:dyDescent="0.2">
      <c r="A35" t="s">
        <v>558</v>
      </c>
      <c r="B35" s="11">
        <f>t1jjcpaprof</f>
        <v>390310</v>
      </c>
    </row>
    <row r="36" spans="1:2" x14ac:dyDescent="0.2">
      <c r="A36" t="s">
        <v>559</v>
      </c>
      <c r="B36" s="11">
        <f>t1jjcpacbo</f>
        <v>767039</v>
      </c>
    </row>
    <row r="37" spans="1:2" x14ac:dyDescent="0.2">
      <c r="A37" t="s">
        <v>560</v>
      </c>
      <c r="B37" s="11">
        <f>t1jjcpaequip</f>
        <v>0</v>
      </c>
    </row>
    <row r="38" spans="1:2" x14ac:dyDescent="0.2">
      <c r="A38" t="s">
        <v>561</v>
      </c>
      <c r="B38" s="11">
        <f>t1jjcpaadmin</f>
        <v>31189</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6268973</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Santa Clara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Santa Clara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6268973</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Santa Clara</v>
      </c>
      <c r="B2" s="25">
        <f>Reportdate</f>
        <v>44832</v>
      </c>
      <c r="C2" s="24" t="e">
        <f>Chief</f>
        <v>#REF!</v>
      </c>
      <c r="D2" t="e">
        <f>Chiefphone2</f>
        <v>#REF!</v>
      </c>
      <c r="E2" s="10" t="e">
        <f>Address</f>
        <v>#REF!</v>
      </c>
      <c r="F2" s="10" t="e">
        <f>City</f>
        <v>#REF!</v>
      </c>
      <c r="G2" s="9" t="e">
        <f>ZIP</f>
        <v>#REF!</v>
      </c>
      <c r="H2" s="10" t="e">
        <f>Chiefemail2</f>
        <v>#REF!</v>
      </c>
      <c r="I2" t="str">
        <f>primcontact</f>
        <v>Mariel Caballero</v>
      </c>
      <c r="J2" t="str">
        <f>primarytitle</f>
        <v>Director of Probation Administration</v>
      </c>
      <c r="K2">
        <f>primphone</f>
        <v>0</v>
      </c>
      <c r="L2" s="10">
        <f>preemail</f>
        <v>0</v>
      </c>
      <c r="M2" t="str">
        <f>seccontact</f>
        <v>Dolores Morales</v>
      </c>
      <c r="N2" t="str">
        <f>seccontitle</f>
        <v>Program Manager III</v>
      </c>
      <c r="O2" t="str">
        <f>secphone</f>
        <v>408.278-5853</v>
      </c>
      <c r="P2" t="str">
        <f>secemail</f>
        <v>Doloes.Morales@pro.sccgov.org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3408022</v>
      </c>
      <c r="X2" s="11">
        <f>t1yobgserv</f>
        <v>122830</v>
      </c>
      <c r="Y2" s="11">
        <f>t1yobgprof</f>
        <v>774895</v>
      </c>
      <c r="Z2" s="11">
        <f>t1yobgcbo</f>
        <v>1226532</v>
      </c>
      <c r="AA2" s="11">
        <f>t1yobgequip</f>
        <v>0</v>
      </c>
      <c r="AB2" s="11">
        <f>t1yobgadmin</f>
        <v>34813</v>
      </c>
      <c r="AC2" s="11">
        <f>t1yobgothr1</f>
        <v>0</v>
      </c>
      <c r="AD2" s="11">
        <f>t1yobgothr2</f>
        <v>0</v>
      </c>
      <c r="AE2" s="11">
        <f>t1yobgothr3</f>
        <v>0</v>
      </c>
      <c r="AF2" s="11">
        <f>t1yobgtot</f>
        <v>5567092</v>
      </c>
      <c r="AG2" s="11">
        <f>t1jjcpasal</f>
        <v>5070620</v>
      </c>
      <c r="AH2" s="11">
        <f>t1jjcpaserv</f>
        <v>9815</v>
      </c>
      <c r="AI2" s="11">
        <f>t1jjcpaprof</f>
        <v>390310</v>
      </c>
      <c r="AJ2" s="11">
        <f>t1jjcpacbo</f>
        <v>767039</v>
      </c>
      <c r="AK2" s="11">
        <f>t1jjcpaequip</f>
        <v>0</v>
      </c>
      <c r="AL2" s="11">
        <f>t1jjcpaadmin</f>
        <v>31189</v>
      </c>
      <c r="AM2" s="11">
        <f>t1jjcpaothr1</f>
        <v>0</v>
      </c>
      <c r="AN2" s="11">
        <f>t1jjcpaothr2</f>
        <v>0</v>
      </c>
      <c r="AO2" s="11">
        <f>t1jjcpaothr3</f>
        <v>0</v>
      </c>
      <c r="AP2" s="11">
        <f>t1jjcpatot</f>
        <v>6268973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Santa Clara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Santa Clara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6268973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1"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Santa Clara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1"/>
      <c r="T7" s="214"/>
      <c r="U7" s="214"/>
      <c r="V7" s="214"/>
      <c r="W7" s="214"/>
      <c r="X7" s="214"/>
    </row>
    <row r="8" spans="1:24" s="41" customFormat="1" ht="15" x14ac:dyDescent="0.25">
      <c r="A8" s="96"/>
      <c r="B8" s="138"/>
      <c r="C8" s="136"/>
      <c r="D8" s="177"/>
      <c r="E8" s="297" t="s">
        <v>885</v>
      </c>
      <c r="F8" s="297"/>
      <c r="G8" s="297"/>
      <c r="H8" s="297"/>
      <c r="I8" s="290">
        <v>29</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859</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964</v>
      </c>
      <c r="J14" s="291"/>
      <c r="K14" s="97"/>
      <c r="L14" s="97"/>
      <c r="M14" s="97"/>
      <c r="N14" s="97"/>
      <c r="O14" s="98"/>
    </row>
    <row r="15" spans="1:24" ht="14.25" x14ac:dyDescent="0.2">
      <c r="A15" s="91"/>
      <c r="B15" s="45"/>
      <c r="C15" s="128"/>
      <c r="D15" s="128"/>
      <c r="E15" s="296" t="s">
        <v>815</v>
      </c>
      <c r="F15" s="296"/>
      <c r="G15" s="296"/>
      <c r="H15" s="296"/>
      <c r="I15" s="288">
        <v>267</v>
      </c>
      <c r="J15" s="289"/>
      <c r="K15" s="97"/>
      <c r="L15" s="97"/>
      <c r="M15" s="97"/>
      <c r="N15" s="97"/>
      <c r="O15" s="98"/>
    </row>
    <row r="16" spans="1:24" ht="15" x14ac:dyDescent="0.25">
      <c r="A16" s="102"/>
      <c r="B16" s="45"/>
      <c r="C16" s="128"/>
      <c r="D16" s="128"/>
      <c r="E16" s="298" t="s">
        <v>827</v>
      </c>
      <c r="F16" s="298"/>
      <c r="G16" s="298"/>
      <c r="H16" s="298"/>
      <c r="I16" s="292">
        <f>SUM(I14:J15)</f>
        <v>1231</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892</v>
      </c>
      <c r="J20" s="291"/>
      <c r="K20" s="97"/>
      <c r="L20" s="97"/>
      <c r="M20" s="97"/>
      <c r="N20" s="97"/>
      <c r="O20" s="98"/>
    </row>
    <row r="21" spans="1:24" ht="14.25" x14ac:dyDescent="0.2">
      <c r="A21" s="102"/>
      <c r="B21" s="128"/>
      <c r="C21" s="128"/>
      <c r="D21" s="128"/>
      <c r="E21" s="296" t="s">
        <v>818</v>
      </c>
      <c r="F21" s="296"/>
      <c r="G21" s="296"/>
      <c r="H21" s="296"/>
      <c r="I21" s="309">
        <v>149</v>
      </c>
      <c r="J21" s="310"/>
      <c r="K21" s="97"/>
      <c r="L21" s="97"/>
      <c r="M21" s="97"/>
      <c r="N21" s="97"/>
      <c r="O21" s="98"/>
    </row>
    <row r="22" spans="1:24" ht="14.25" x14ac:dyDescent="0.2">
      <c r="A22" s="102"/>
      <c r="B22" s="128"/>
      <c r="C22" s="128"/>
      <c r="D22" s="128"/>
      <c r="E22" s="297" t="s">
        <v>819</v>
      </c>
      <c r="F22" s="297"/>
      <c r="G22" s="297"/>
      <c r="H22" s="297"/>
      <c r="I22" s="290">
        <v>102</v>
      </c>
      <c r="J22" s="291"/>
      <c r="K22" s="97"/>
      <c r="L22" s="97"/>
      <c r="M22" s="97"/>
      <c r="N22" s="97"/>
      <c r="O22" s="98"/>
    </row>
    <row r="23" spans="1:24" ht="14.25" x14ac:dyDescent="0.2">
      <c r="A23" s="102"/>
      <c r="B23" s="128"/>
      <c r="C23" s="128"/>
      <c r="D23" s="128"/>
      <c r="E23" s="296" t="s">
        <v>820</v>
      </c>
      <c r="F23" s="296"/>
      <c r="G23" s="296"/>
      <c r="H23" s="296"/>
      <c r="I23" s="288">
        <v>41</v>
      </c>
      <c r="J23" s="289"/>
      <c r="K23" s="97"/>
      <c r="L23" s="97"/>
      <c r="M23" s="97"/>
      <c r="N23" s="97"/>
      <c r="O23" s="98"/>
    </row>
    <row r="24" spans="1:24" ht="14.25" x14ac:dyDescent="0.2">
      <c r="A24" s="102"/>
      <c r="B24" s="128"/>
      <c r="C24" s="128"/>
      <c r="D24" s="128"/>
      <c r="E24" s="297" t="s">
        <v>821</v>
      </c>
      <c r="F24" s="297"/>
      <c r="G24" s="297"/>
      <c r="H24" s="297"/>
      <c r="I24" s="290">
        <v>3</v>
      </c>
      <c r="J24" s="291"/>
      <c r="K24" s="97"/>
      <c r="L24" s="97"/>
      <c r="M24" s="97"/>
      <c r="N24" s="97"/>
      <c r="O24" s="98"/>
    </row>
    <row r="25" spans="1:24" ht="14.25" x14ac:dyDescent="0.2">
      <c r="A25" s="102"/>
      <c r="B25" s="128"/>
      <c r="C25" s="128"/>
      <c r="D25" s="128"/>
      <c r="E25" s="296" t="s">
        <v>822</v>
      </c>
      <c r="F25" s="296"/>
      <c r="G25" s="296"/>
      <c r="H25" s="296"/>
      <c r="I25" s="288">
        <v>1</v>
      </c>
      <c r="J25" s="289"/>
      <c r="K25" s="97"/>
      <c r="L25" s="97"/>
      <c r="M25" s="97"/>
      <c r="N25" s="97"/>
      <c r="O25" s="98"/>
    </row>
    <row r="26" spans="1:24" ht="14.25" x14ac:dyDescent="0.2">
      <c r="A26" s="102"/>
      <c r="B26" s="128"/>
      <c r="C26" s="128"/>
      <c r="D26" s="128"/>
      <c r="E26" s="297" t="s">
        <v>823</v>
      </c>
      <c r="F26" s="297"/>
      <c r="G26" s="297"/>
      <c r="H26" s="297"/>
      <c r="I26" s="290">
        <v>43</v>
      </c>
      <c r="J26" s="291"/>
      <c r="K26" s="97"/>
      <c r="L26" s="97"/>
      <c r="M26" s="97"/>
      <c r="N26" s="97"/>
      <c r="O26" s="98"/>
    </row>
    <row r="27" spans="1:24" ht="15" x14ac:dyDescent="0.25">
      <c r="A27" s="102"/>
      <c r="B27" s="128"/>
      <c r="C27" s="128"/>
      <c r="D27" s="128"/>
      <c r="E27" s="298" t="s">
        <v>827</v>
      </c>
      <c r="F27" s="298"/>
      <c r="G27" s="298"/>
      <c r="H27" s="298"/>
      <c r="I27" s="292">
        <f>SUM(I20:J26)</f>
        <v>1231</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929</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3"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Santa Clara</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730</v>
      </c>
      <c r="K7" s="360"/>
      <c r="L7" s="45"/>
      <c r="M7" s="45"/>
      <c r="N7" s="45"/>
      <c r="O7" s="92"/>
    </row>
    <row r="8" spans="1:37" ht="14.1" customHeight="1" x14ac:dyDescent="0.2">
      <c r="A8" s="91"/>
      <c r="B8" s="128"/>
      <c r="C8" s="128"/>
      <c r="D8" s="353" t="s">
        <v>890</v>
      </c>
      <c r="E8" s="354"/>
      <c r="F8" s="354"/>
      <c r="G8" s="354"/>
      <c r="H8" s="354"/>
      <c r="I8" s="355"/>
      <c r="J8" s="361">
        <v>129</v>
      </c>
      <c r="K8" s="362"/>
      <c r="L8" s="125"/>
      <c r="M8" s="125"/>
      <c r="N8" s="125"/>
      <c r="O8" s="126"/>
      <c r="P8" s="214"/>
    </row>
    <row r="9" spans="1:37" ht="14.1" customHeight="1" x14ac:dyDescent="0.2">
      <c r="A9" s="91"/>
      <c r="B9" s="128"/>
      <c r="C9" s="128"/>
      <c r="D9" s="356" t="s">
        <v>827</v>
      </c>
      <c r="E9" s="357"/>
      <c r="F9" s="357"/>
      <c r="G9" s="357"/>
      <c r="H9" s="357"/>
      <c r="I9" s="358"/>
      <c r="J9" s="363">
        <f>SUM(I7:J8)</f>
        <v>859</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12</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9</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287</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46</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126</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48</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82</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11</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20</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287</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32</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686</v>
      </c>
      <c r="K32" s="372"/>
      <c r="L32" s="125"/>
      <c r="M32" s="125"/>
      <c r="N32" s="125"/>
      <c r="O32" s="126"/>
      <c r="P32" s="214"/>
    </row>
    <row r="33" spans="1:37" ht="14.1" customHeight="1" x14ac:dyDescent="0.2">
      <c r="A33" s="91"/>
      <c r="B33" s="45"/>
      <c r="C33" s="45"/>
      <c r="D33" s="329" t="s">
        <v>815</v>
      </c>
      <c r="E33" s="330"/>
      <c r="F33" s="330"/>
      <c r="G33" s="330"/>
      <c r="H33" s="330"/>
      <c r="I33" s="370"/>
      <c r="J33" s="335">
        <v>173</v>
      </c>
      <c r="K33" s="336"/>
      <c r="L33" s="125"/>
      <c r="M33" s="125"/>
      <c r="N33" s="125"/>
      <c r="O33" s="126"/>
      <c r="P33" s="214"/>
    </row>
    <row r="34" spans="1:37" ht="14.1" customHeight="1" x14ac:dyDescent="0.2">
      <c r="A34" s="91"/>
      <c r="B34" s="45"/>
      <c r="C34" s="45"/>
      <c r="D34" s="340" t="s">
        <v>827</v>
      </c>
      <c r="E34" s="340"/>
      <c r="F34" s="340"/>
      <c r="G34" s="340"/>
      <c r="H34" s="340"/>
      <c r="I34" s="340"/>
      <c r="J34" s="337">
        <f>SUM(J32:K33)</f>
        <v>859</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631</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96</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62</v>
      </c>
      <c r="K39" s="291"/>
      <c r="L39" s="125"/>
      <c r="M39" s="125"/>
      <c r="N39" s="125"/>
      <c r="O39" s="126"/>
      <c r="P39" s="214"/>
    </row>
    <row r="40" spans="1:37" ht="14.1" customHeight="1" x14ac:dyDescent="0.2">
      <c r="A40" s="91"/>
      <c r="B40" s="136"/>
      <c r="C40" s="128"/>
      <c r="D40" s="333" t="s">
        <v>820</v>
      </c>
      <c r="E40" s="334"/>
      <c r="F40" s="334"/>
      <c r="G40" s="334"/>
      <c r="H40" s="334"/>
      <c r="I40" s="334"/>
      <c r="J40" s="288">
        <v>36</v>
      </c>
      <c r="K40" s="289"/>
      <c r="L40" s="125"/>
      <c r="M40" s="125"/>
      <c r="N40" s="125"/>
      <c r="O40" s="126"/>
      <c r="P40" s="214"/>
    </row>
    <row r="41" spans="1:37" ht="14.1" customHeight="1" x14ac:dyDescent="0.2">
      <c r="A41" s="91"/>
      <c r="B41" s="136"/>
      <c r="C41" s="128"/>
      <c r="D41" s="331" t="s">
        <v>821</v>
      </c>
      <c r="E41" s="332"/>
      <c r="F41" s="332"/>
      <c r="G41" s="332"/>
      <c r="H41" s="332"/>
      <c r="I41" s="332"/>
      <c r="J41" s="290">
        <v>3</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1</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30</v>
      </c>
      <c r="K43" s="291"/>
      <c r="L43" s="125"/>
      <c r="M43" s="125"/>
      <c r="N43" s="125"/>
      <c r="O43" s="126"/>
      <c r="P43" s="214"/>
    </row>
    <row r="44" spans="1:37" ht="14.1" customHeight="1" x14ac:dyDescent="0.2">
      <c r="A44" s="91"/>
      <c r="B44" s="128"/>
      <c r="C44" s="128"/>
      <c r="D44" s="327" t="s">
        <v>827</v>
      </c>
      <c r="E44" s="328"/>
      <c r="F44" s="328"/>
      <c r="G44" s="328"/>
      <c r="H44" s="328"/>
      <c r="I44" s="328"/>
      <c r="J44" s="292">
        <f>SUM(J37:K43)</f>
        <v>859</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t="s">
        <v>929</v>
      </c>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2" activePane="bottomLeft" state="frozen"/>
      <selection pane="bottomLeft" activeCell="K32" sqref="K32"/>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Santa Clara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422</v>
      </c>
      <c r="H9" s="388"/>
      <c r="I9" s="183"/>
    </row>
    <row r="10" spans="1:21" ht="15" x14ac:dyDescent="0.2">
      <c r="A10" s="165"/>
      <c r="B10" s="206"/>
      <c r="C10" s="399" t="s">
        <v>872</v>
      </c>
      <c r="D10" s="399"/>
      <c r="E10" s="399"/>
      <c r="F10" s="399"/>
      <c r="G10" s="397">
        <v>387</v>
      </c>
      <c r="H10" s="397"/>
      <c r="I10" s="183"/>
    </row>
    <row r="11" spans="1:21" ht="15" x14ac:dyDescent="0.2">
      <c r="A11" s="165"/>
      <c r="B11" s="206"/>
      <c r="C11" s="398" t="s">
        <v>873</v>
      </c>
      <c r="D11" s="398"/>
      <c r="E11" s="398"/>
      <c r="F11" s="398"/>
      <c r="G11" s="388">
        <v>33</v>
      </c>
      <c r="H11" s="388"/>
      <c r="I11" s="183"/>
    </row>
    <row r="12" spans="1:21" ht="15" x14ac:dyDescent="0.25">
      <c r="A12" s="165"/>
      <c r="B12" s="177"/>
      <c r="C12" s="298" t="s">
        <v>827</v>
      </c>
      <c r="D12" s="298"/>
      <c r="E12" s="298"/>
      <c r="F12" s="298"/>
      <c r="G12" s="394">
        <f>SUM(G9:H11)</f>
        <v>842</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635</v>
      </c>
      <c r="H16" s="388"/>
      <c r="I16" s="98"/>
    </row>
    <row r="17" spans="1:9" ht="14.25" x14ac:dyDescent="0.2">
      <c r="A17" s="102"/>
      <c r="B17" s="128"/>
      <c r="C17" s="296" t="s">
        <v>815</v>
      </c>
      <c r="D17" s="296"/>
      <c r="E17" s="296"/>
      <c r="F17" s="296"/>
      <c r="G17" s="397">
        <v>207</v>
      </c>
      <c r="H17" s="397"/>
      <c r="I17" s="98"/>
    </row>
    <row r="18" spans="1:9" ht="15" x14ac:dyDescent="0.25">
      <c r="A18" s="102"/>
      <c r="B18" s="128"/>
      <c r="C18" s="298" t="s">
        <v>827</v>
      </c>
      <c r="D18" s="298"/>
      <c r="E18" s="298"/>
      <c r="F18" s="298"/>
      <c r="G18" s="408">
        <f>SUM(G16:H17)</f>
        <v>842</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71</v>
      </c>
      <c r="H22" s="388"/>
      <c r="I22" s="98"/>
    </row>
    <row r="23" spans="1:9" ht="14.25" x14ac:dyDescent="0.2">
      <c r="A23" s="102"/>
      <c r="B23" s="128"/>
      <c r="C23" s="296" t="s">
        <v>818</v>
      </c>
      <c r="D23" s="296"/>
      <c r="E23" s="296"/>
      <c r="F23" s="296"/>
      <c r="G23" s="409">
        <v>104</v>
      </c>
      <c r="H23" s="409"/>
      <c r="I23" s="98"/>
    </row>
    <row r="24" spans="1:9" ht="14.25" x14ac:dyDescent="0.2">
      <c r="A24" s="102"/>
      <c r="B24" s="128"/>
      <c r="C24" s="297" t="s">
        <v>817</v>
      </c>
      <c r="D24" s="297"/>
      <c r="E24" s="297"/>
      <c r="F24" s="297"/>
      <c r="G24" s="388">
        <v>582</v>
      </c>
      <c r="H24" s="388"/>
      <c r="I24" s="98"/>
    </row>
    <row r="25" spans="1:9" ht="14.25" x14ac:dyDescent="0.2">
      <c r="A25" s="102"/>
      <c r="B25" s="128"/>
      <c r="C25" s="311" t="s">
        <v>512</v>
      </c>
      <c r="D25" s="311"/>
      <c r="E25" s="311"/>
      <c r="F25" s="311"/>
      <c r="G25" s="397">
        <v>85</v>
      </c>
      <c r="H25" s="397"/>
      <c r="I25" s="98"/>
    </row>
    <row r="26" spans="1:9" ht="15" x14ac:dyDescent="0.25">
      <c r="A26" s="102"/>
      <c r="B26" s="128"/>
      <c r="C26" s="298" t="s">
        <v>827</v>
      </c>
      <c r="D26" s="298"/>
      <c r="E26" s="298"/>
      <c r="F26" s="298"/>
      <c r="G26" s="408">
        <f>SUM(G22:H25)</f>
        <v>842</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t="s">
        <v>929</v>
      </c>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4" zoomScaleNormal="100" workbookViewId="0">
      <selection activeCell="P30" sqref="P30"/>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Santa Clara</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930</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zoomScale="176" zoomScaleNormal="100" workbookViewId="0">
      <selection activeCell="A3" sqref="A3:J7"/>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Santa Clara</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Santa Clara</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Santa Clara</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937</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v>3408022</v>
      </c>
      <c r="F132" s="451"/>
      <c r="G132" s="451">
        <v>5070620</v>
      </c>
      <c r="H132" s="451"/>
      <c r="I132" s="452"/>
      <c r="J132" s="452"/>
    </row>
    <row r="133" spans="1:16" x14ac:dyDescent="0.2">
      <c r="A133" s="505" t="s">
        <v>528</v>
      </c>
      <c r="B133" s="505"/>
      <c r="C133" s="505"/>
      <c r="D133" s="505"/>
      <c r="E133" s="434">
        <v>122830</v>
      </c>
      <c r="F133" s="434"/>
      <c r="G133" s="435">
        <v>9815</v>
      </c>
      <c r="H133" s="435"/>
      <c r="I133" s="450"/>
      <c r="J133" s="450"/>
    </row>
    <row r="134" spans="1:16" x14ac:dyDescent="0.2">
      <c r="A134" s="504" t="s">
        <v>529</v>
      </c>
      <c r="B134" s="504"/>
      <c r="C134" s="504"/>
      <c r="D134" s="504"/>
      <c r="E134" s="451">
        <v>774895</v>
      </c>
      <c r="F134" s="451"/>
      <c r="G134" s="451">
        <v>390310</v>
      </c>
      <c r="H134" s="451"/>
      <c r="I134" s="452"/>
      <c r="J134" s="452"/>
    </row>
    <row r="135" spans="1:16" x14ac:dyDescent="0.2">
      <c r="A135" s="505" t="s">
        <v>530</v>
      </c>
      <c r="B135" s="505"/>
      <c r="C135" s="505"/>
      <c r="D135" s="505"/>
      <c r="E135" s="434">
        <v>1226532</v>
      </c>
      <c r="F135" s="434"/>
      <c r="G135" s="435">
        <v>767039</v>
      </c>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v>34813</v>
      </c>
      <c r="F137" s="434"/>
      <c r="G137" s="435">
        <v>31189</v>
      </c>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5567092</v>
      </c>
      <c r="F142" s="439"/>
      <c r="G142" s="439">
        <f>SUM(G132:G141)</f>
        <v>6268973</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939</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Santa Clara</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940</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1188623</v>
      </c>
      <c r="F184" s="451"/>
      <c r="G184" s="451"/>
      <c r="H184" s="451"/>
      <c r="I184" s="452"/>
      <c r="J184" s="452"/>
    </row>
    <row r="185" spans="1:20" x14ac:dyDescent="0.2">
      <c r="A185" s="447" t="s">
        <v>528</v>
      </c>
      <c r="B185" s="448"/>
      <c r="C185" s="448"/>
      <c r="D185" s="449"/>
      <c r="E185" s="434">
        <v>4367</v>
      </c>
      <c r="F185" s="434"/>
      <c r="G185" s="435"/>
      <c r="H185" s="435"/>
      <c r="I185" s="450"/>
      <c r="J185" s="450"/>
    </row>
    <row r="186" spans="1:20" x14ac:dyDescent="0.2">
      <c r="A186" s="443" t="s">
        <v>529</v>
      </c>
      <c r="B186" s="444"/>
      <c r="C186" s="444"/>
      <c r="D186" s="445"/>
      <c r="E186" s="451">
        <v>774895</v>
      </c>
      <c r="F186" s="451"/>
      <c r="G186" s="451"/>
      <c r="H186" s="451"/>
      <c r="I186" s="452"/>
      <c r="J186" s="452"/>
    </row>
    <row r="187" spans="1:20" x14ac:dyDescent="0.2">
      <c r="A187" s="447" t="s">
        <v>530</v>
      </c>
      <c r="B187" s="448"/>
      <c r="C187" s="448"/>
      <c r="D187" s="449"/>
      <c r="E187" s="434">
        <v>221450</v>
      </c>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2189335</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938</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Santa Clara</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Santa Clara</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Santa Clara</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Santa Clara</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Santa Clara</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Santa Clara</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Santa Clara</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Santa Clara</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Santa Clara</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Santa Clara</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Santa Clara</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Santa Clara</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Santa Clara</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Santa Clara</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Santa Clara</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Santa Clara</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Santa Clara</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Santa Clara</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Santa Clara</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Santa Clara</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Santa Clara</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Santa Clara</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Santa Clara</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Santa Clara</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Santa Clara</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Santa Clara</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Santa Clara</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Santa Clara</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Santa Clara</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1231</v>
      </c>
      <c r="E10" s="130"/>
      <c r="F10" s="39"/>
      <c r="G10" s="569" t="s">
        <v>847</v>
      </c>
      <c r="H10" s="569"/>
      <c r="I10" s="572"/>
      <c r="J10" s="174">
        <f>'REPORT 1'!$I$27</f>
        <v>1231</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859</v>
      </c>
      <c r="E17" s="39"/>
      <c r="F17" s="39"/>
      <c r="G17" s="564" t="s">
        <v>847</v>
      </c>
      <c r="H17" s="564"/>
      <c r="I17" s="565"/>
      <c r="J17" s="173">
        <f>'REPORT 3'!$J$34</f>
        <v>859</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287</v>
      </c>
      <c r="E21" s="39"/>
      <c r="F21" s="39"/>
      <c r="G21" s="564" t="s">
        <v>847</v>
      </c>
      <c r="H21" s="564"/>
      <c r="I21" s="565"/>
      <c r="J21" s="173">
        <f>'REPORT 3'!$J$44</f>
        <v>859</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842</v>
      </c>
      <c r="G28" s="564" t="s">
        <v>847</v>
      </c>
      <c r="H28" s="564"/>
      <c r="I28" s="565"/>
      <c r="J28" s="175">
        <f>'ARREST REPORT'!$G$18</f>
        <v>842</v>
      </c>
    </row>
    <row r="31" spans="1:10" ht="15" x14ac:dyDescent="0.25">
      <c r="G31" s="566" t="s">
        <v>816</v>
      </c>
      <c r="H31" s="566"/>
      <c r="I31" s="567"/>
      <c r="J31" s="171" t="s">
        <v>827</v>
      </c>
    </row>
    <row r="32" spans="1:10" s="1" customFormat="1" ht="15" x14ac:dyDescent="0.25">
      <c r="G32" s="564" t="s">
        <v>847</v>
      </c>
      <c r="H32" s="564"/>
      <c r="I32" s="565"/>
      <c r="J32" s="175">
        <f>'ARREST REPORT'!$G$26</f>
        <v>842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Morales, Dolores</cp:lastModifiedBy>
  <cp:lastPrinted>2018-08-28T17:54:34Z</cp:lastPrinted>
  <dcterms:created xsi:type="dcterms:W3CDTF">2010-06-09T19:05:00Z</dcterms:created>
  <dcterms:modified xsi:type="dcterms:W3CDTF">2022-09-30T05:24:37Z</dcterms:modified>
</cp:coreProperties>
</file>