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5F1C388D-AFC4-4A5E-8711-61A448002B8E}"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16668" windowHeight="886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<sst xmlns="http://schemas.openxmlformats.org/spreadsheetml/2006/main" count="2383" uniqueCount="944">
  <si>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</si>
  <si>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</si>
  <si>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</si>
  <si>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</si>
  <si>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</si>
  <si>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</si>
  <si>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</si>
  <si>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</si>
  <si>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</si>
  <si>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</si>
  <si>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</si>
  <si>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</si>
  <si>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</si>
  <si>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</si>
  <si>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</si>
  <si>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</si>
  <si>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</si>
  <si>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</si>
  <si>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</si>
  <si>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</si>
  <si>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</si>
  <si>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</si>
  <si>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</si>
  <si>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</si>
  <si>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</si>
  <si>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</si>
  <si>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</si>
  <si>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</si>
  <si>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</si>
  <si>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</si>
  <si>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</si>
  <si>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</si>
  <si>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</si>
  <si>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</si>
  <si>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</si>
  <si>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</si>
  <si>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</si>
  <si>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</si>
  <si>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</si>
  <si>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</si>
  <si>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</si>
  <si>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</si>
  <si>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</si>
  <si>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</si>
  <si>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</si>
  <si>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</si>
  <si>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</si>
  <si>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</si>
  <si>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</si>
  <si>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</si>
  <si>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</si>
  <si>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</si>
  <si>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</si>
  <si>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</si>
  <si>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</si>
  <si>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</si>
  <si>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</si>
  <si>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</si>
  <si>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</si>
  <si>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</si>
  <si>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</si>
  <si>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</si>
  <si>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</si>
  <si>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</si>
  <si>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</si>
  <si>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</si>
  <si>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</si>
  <si>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</si>
  <si>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</si>
  <si>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</si>
  <si>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</si>
  <si>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</si>
  <si>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</si>
  <si>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</si>
  <si>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</si>
  <si>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</si>
  <si>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</si>
  <si>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</si>
  <si>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</si>
  <si>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</si>
  <si>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</si>
  <si>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</si>
  <si>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</si>
  <si>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</si>
  <si>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</si>
  <si>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</si>
  <si>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</si>
  <si>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</si>
  <si>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</si>
  <si>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</si>
  <si>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</si>
  <si>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</si>
  <si>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</si>
  <si>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</si>
  <si>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</si>
  <si>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</si>
  <si>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</si>
  <si>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</si>
  <si>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</si>
  <si>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</si>
  <si>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</si>
  <si>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</si>
  <si>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</si>
  <si>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</si>
  <si>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</si>
  <si>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</si>
  <si>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</si>
  <si>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</si>
  <si>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</si>
  <si>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</si>
  <si>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</si>
  <si>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</si>
  <si>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</si>
  <si>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</si>
  <si>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</si>
  <si>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</si>
  <si>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</si>
  <si>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</si>
  <si>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</si>
  <si>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</si>
  <si>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</si>
  <si>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</si>
  <si>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</si>
  <si>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</si>
  <si>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</si>
  <si>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</si>
  <si>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</si>
  <si>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</si>
  <si>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</si>
  <si>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</si>
  <si>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</si>
  <si>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</si>
  <si>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</si>
  <si>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</si>
  <si>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</si>
  <si>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</si>
  <si>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</si>
  <si>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</si>
  <si>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</si>
  <si>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</si>
  <si>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</si>
  <si>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</si>
  <si>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</si>
  <si>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</si>
  <si>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</si>
  <si>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</si>
  <si>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</si>
  <si>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</si>
  <si>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</si>
  <si>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</si>
  <si>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</si>
  <si>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</si>
  <si>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</si>
  <si>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</si>
  <si>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</si>
  <si>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</si>
  <si>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</si>
  <si>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</si>
  <si>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</si>
  <si>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</si>
  <si>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</si>
  <si>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</si>
  <si>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</si>
  <si>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</si>
  <si>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</si>
  <si>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</si>
  <si>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</si>
  <si>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</si>
  <si>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</si>
  <si>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</si>
  <si>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</si>
  <si>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</si>
  <si>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</si>
  <si>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</si>
  <si>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</si>
  <si>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</si>
  <si>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</si>
  <si>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</si>
  <si>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</si>
  <si>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</si>
  <si>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</si>
  <si>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</si>
  <si>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</si>
  <si>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</si>
  <si>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</si>
  <si>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</si>
  <si>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</si>
  <si>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</si>
  <si>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</si>
  <si>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</si>
  <si>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</si>
  <si>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</si>
  <si>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</si>
  <si>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</si>
  <si>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</si>
  <si>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</si>
  <si>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</si>
  <si>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</si>
  <si>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</si>
  <si>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</si>
  <si>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</si>
  <si>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</si>
  <si>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</si>
  <si>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</si>
  <si>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</si>
  <si>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</si>
  <si>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</si>
  <si>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</si>
  <si>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</si>
  <si>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</si>
  <si>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</si>
  <si>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</si>
  <si>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</si>
  <si>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</si>
  <si>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</si>
  <si>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</si>
  <si>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</si>
  <si>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</si>
  <si>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</si>
  <si>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</si>
  <si>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</si>
  <si>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</si>
  <si>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</si>
  <si>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</si>
  <si>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</si>
  <si>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</si>
  <si>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</si>
  <si>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</si>
  <si>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</si>
  <si>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</si>
  <si>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</si>
  <si>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</si>
  <si>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</si>
  <si>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</si>
  <si>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</si>
  <si>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</si>
  <si>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</si>
  <si>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</si>
  <si>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</si>
  <si>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</si>
  <si>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</si>
  <si>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</si>
  <si>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</si>
  <si>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</si>
  <si>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</si>
  <si>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</si>
  <si>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</si>
  <si>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</si>
  <si>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</si>
  <si>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</si>
  <si>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</si>
  <si>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</si>
  <si>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</si>
  <si>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</si>
  <si>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</si>
  <si>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</si>
  <si>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</si>
  <si>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</si>
  <si>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</si>
  <si>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</si>
  <si>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</si>
  <si>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</si>
  <si>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</si>
  <si>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</si>
  <si>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</si>
  <si>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</si>
  <si>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</si>
  <si>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</si>
  <si>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</si>
  <si>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</si>
  <si>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</si>
  <si>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</si>
  <si>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</si>
  <si>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</si>
  <si>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</si>
  <si>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</si>
  <si>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</si>
  <si>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</si>
  <si>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</si>
  <si>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</si>
  <si>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</si>
  <si>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</si>
  <si>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</si>
  <si>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</si>
  <si>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</si>
  <si>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</si>
  <si>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</si>
  <si>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</si>
  <si>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</si>
  <si>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</si>
  <si>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</si>
  <si>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</si>
  <si>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</si>
  <si>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</si>
  <si>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</si>
  <si>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</si>
  <si>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</si>
  <si>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</si>
  <si>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</si>
  <si>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</si>
  <si>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</si>
  <si>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</si>
  <si>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</si>
  <si>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</si>
  <si>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</si>
  <si>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</si>
  <si>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</si>
  <si>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</si>
  <si>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</si>
  <si>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</si>
  <si>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</si>
  <si>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</si>
  <si>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</si>
  <si>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</si>
  <si>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</si>
  <si>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</si>
  <si>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</si>
  <si>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</si>
  <si>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</si>
  <si>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</si>
  <si>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</si>
  <si>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</si>
  <si>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</si>
  <si>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</si>
  <si>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</si>
  <si>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</si>
  <si>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</si>
  <si>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</si>
  <si>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</si>
  <si>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</si>
  <si>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</si>
  <si>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</si>
  <si>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</si>
  <si>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</si>
  <si>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</si>
  <si>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</si>
  <si>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</si>
  <si>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</si>
  <si>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</si>
  <si>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</si>
  <si>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</si>
  <si>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</si>
  <si>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</si>
  <si>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</si>
  <si>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</si>
  <si>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</si>
  <si>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</si>
  <si>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</si>
  <si>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</si>
  <si>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</si>
  <si>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</si>
  <si>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</si>
  <si>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</si>
  <si>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</si>
  <si>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</si>
  <si>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</si>
  <si>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</si>
  <si>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</si>
  <si>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</si>
  <si>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</si>
  <si>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</si>
  <si>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</si>
  <si>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</si>
  <si>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</si>
  <si>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</si>
  <si>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</si>
  <si>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</si>
  <si>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</si>
  <si>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</si>
  <si>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</si>
  <si>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</si>
  <si>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</si>
  <si>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</si>
  <si>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</si>
  <si>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</si>
  <si>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</si>
  <si>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</si>
  <si>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</si>
  <si>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</si>
  <si>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</si>
  <si>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</si>
  <si>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</si>
  <si>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</si>
  <si>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</si>
  <si>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</si>
  <si>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</si>
  <si>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</si>
  <si>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</si>
  <si>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</si>
  <si>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</si>
  <si>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</si>
  <si>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</si>
  <si>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</si>
  <si>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</si>
  <si>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</si>
  <si>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</si>
  <si>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</si>
  <si>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</si>
  <si>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</si>
  <si>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</si>
  <si>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</si>
  <si>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</si>
  <si>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</si>
  <si>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</si>
  <si>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</si>
  <si>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</si>
  <si>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</si>
  <si>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</si>
  <si>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</si>
  <si>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</si>
  <si>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</si>
  <si>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</si>
  <si>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</si>
  <si>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</si>
  <si>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</si>
  <si>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</si>
  <si>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</si>
  <si>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</si>
  <si>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</si>
  <si>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</si>
  <si>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</si>
  <si>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</si>
  <si>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</si>
  <si>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</si>
  <si>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</si>
  <si>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</si>
  <si>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</si>
  <si>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</si>
  <si>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</si>
  <si>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</si>
  <si>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</si>
  <si>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</si>
  <si>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</si>
  <si>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</si>
  <si>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</si>
  <si>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</si>
  <si>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</si>
  <si>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</si>
  <si>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</si>
  <si>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</si>
  <si>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</si>
  <si>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</si>
  <si>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</si>
  <si>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</si>
  <si>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</si>
  <si>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</si>
  <si>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</si>
  <si>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</si>
  <si>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</si>
  <si>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</si>
  <si>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</si>
  <si>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</si>
  <si>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</si>
  <si>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</si>
  <si>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</si>
  <si>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</si>
  <si>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</si>
  <si>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</si>
  <si>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</si>
  <si>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</si>
  <si>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</si>
  <si>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</si>
  <si>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</si>
  <si>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</si>
  <si>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</si>
  <si>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</si>
  <si>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</si>
  <si>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</si>
  <si>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</si>
  <si>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</si>
  <si>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</si>
  <si>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</si>
  <si>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</si>
  <si>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</si>
  <si>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</si>
  <si>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</si>
  <si>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</si>
  <si>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</si>
  <si>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</si>
  <si>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</si>
  <si>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</si>
  <si>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</si>
  <si>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</si>
  <si>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</si>
  <si>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</si>
  <si>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</si>
  <si>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</si>
  <si>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</si>
  <si>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</si>
  <si>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</si>
  <si>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</si>
  <si>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</si>
  <si>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</si>
  <si>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</si>
  <si>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</si>
  <si>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</si>
  <si>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</si>
  <si>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</si>
  <si>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</si>
  <si>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</si>
  <si>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</si>
  <si>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</si>
  <si>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</si>
  <si>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</si>
  <si>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</si>
  <si>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</si>
  <si>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</si>
  <si>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</si>
  <si>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</si>
  <si>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</si>
  <si>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</si>
  <si>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</si>
  <si>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</si>
  <si>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</si>
  <si>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</si>
  <si>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</si>
  <si>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</si>
  <si>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</si>
  <si>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</si>
  <si>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</si>
  <si>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</si>
  <si>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</si>
  <si>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</si>
  <si>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</si>
  <si>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</si>
  <si>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</si>
  <si>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</si>
  <si>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</si>
  <si>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</si>
  <si>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</si>
  <si>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</si>
  <si>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</si>
  <si>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</si>
  <si>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</si>
  <si>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</si>
  <si>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</si>
  <si>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</si>
  <si>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</si>
  <si>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</si>
  <si>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</si>
  <si>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</si>
  <si>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</si>
  <si>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</si>
  <si>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</si>
  <si>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</si>
  <si>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</si>
  <si>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</si>
  <si>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</si>
  <si>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</si>
  <si>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</si>
  <si>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</si>
  <si>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</si>
  <si>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</si>
  <si>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</si>
  <si>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</si>
  <si>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</si>
  <si>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</si>
  <si>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</si>
  <si>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</si>
  <si>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</si>
  <si>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</si>
  <si>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</si>
  <si>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</si>
  <si>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</si>
  <si>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</si>
  <si>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</si>
  <si>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</si>
  <si>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</si>
  <si>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</si>
  <si>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</si>
  <si>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</si>
  <si>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</si>
  <si>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</si>
  <si>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</si>
  <si>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</si>
  <si>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</si>
  <si>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</si>
  <si>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</si>
  <si>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</si>
  <si>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</si>
  <si>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</si>
  <si>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</si>
  <si>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</si>
  <si>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</si>
  <si>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</si>
  <si>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</si>
  <si>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</si>
  <si>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</si>
  <si>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</si>
  <si>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</si>
  <si>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</si>
  <si>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</si>
  <si>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</si>
  <si>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</si>
  <si>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</si>
  <si>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</si>
  <si>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</si>
  <si>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</si>
  <si>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</si>
  <si>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</si>
  <si>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</si>
  <si>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</si>
  <si>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</si>
  <si>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</si>
  <si>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</si>
  <si>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</si>
  <si>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</si>
  <si>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</si>
  <si>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</si>
  <si>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</si>
  <si>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</si>
  <si>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</si>
  <si>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</si>
  <si>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</si>
  <si>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</si>
  <si>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</si>
  <si>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</si>
  <si>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</si>
  <si>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</si>
  <si>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</si>
  <si>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</si>
  <si>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</si>
  <si>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</si>
  <si>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</si>
  <si>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</si>
  <si>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</si>
  <si>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</si>
  <si>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</si>
  <si>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</si>
  <si>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</si>
  <si>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</si>
  <si>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</si>
  <si>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</si>
  <si>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</si>
  <si>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</si>
  <si>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</si>
  <si>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</si>
  <si>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</si>
  <si>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</si>
  <si>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</si>
  <si>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</si>
  <si>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</si>
  <si>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</si>
  <si>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</si>
  <si>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</si>
  <si>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</si>
  <si>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</si>
  <si>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</si>
  <si>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</si>
  <si>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</si>
  <si>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</si>
  <si>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</si>
  <si>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</si>
  <si>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</si>
  <si>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</si>
  <si>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</si>
  <si>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</si>
  <si>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</si>
  <si>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</si>
  <si>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</si>
  <si>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</si>
  <si>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</si>
  <si>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</si>
  <si>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</si>
  <si>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</si>
  <si>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</si>
  <si>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</si>
  <si>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</si>
  <si>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</si>
  <si>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</si>
  <si>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</si>
  <si>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</si>
  <si>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</si>
  <si>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</si>
  <si>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</si>
  <si>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</si>
  <si>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</si>
  <si>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</si>
  <si>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</si>
  <si>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</si>
  <si>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</si>
  <si>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</si>
  <si>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</si>
  <si>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</si>
  <si>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</si>
  <si>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</si>
  <si>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</si>
  <si>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</si>
  <si>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</si>
  <si>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</si>
  <si>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</si>
  <si>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</si>
  <si>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</si>
  <si>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</si>
  <si>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</si>
  <si>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</si>
  <si>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</si>
  <si>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</si>
  <si>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</si>
  <si>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</si>
  <si>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</si>
  <si>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</si>
  <si>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</si>
  <si>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</si>
  <si>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</si>
  <si>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</si>
  <si>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</si>
  <si>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</si>
  <si>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</si>
  <si>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</si>
  <si>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</si>
  <si>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</si>
  <si>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</si>
  <si>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</si>
  <si>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</si>
  <si>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</si>
  <si>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</si>
  <si>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</si>
  <si>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</si>
  <si>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</si>
  <si>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</si>
  <si>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</si>
  <si>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</si>
  <si>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</si>
  <si>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</si>
  <si>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</si>
  <si>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</si>
  <si>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</si>
  <si>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</si>
  <si>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</si>
  <si>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</si>
  <si>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</si>
  <si>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</si>
  <si>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</si>
  <si>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</si>
  <si>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</si>
  <si>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</si>
  <si>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</si>
  <si>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</si>
  <si>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</si>
  <si>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</si>
  <si>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</si>
  <si>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</si>
  <si>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</si>
  <si>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</si>
  <si>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</si>
  <si>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</si>
  <si>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</si>
  <si>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</si>
  <si>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</si>
  <si>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</si>
  <si>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</si>
  <si>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</si>
  <si>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</si>
  <si>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</si>
  <si>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</si>
  <si>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</si>
  <si>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</si>
  <si>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</si>
  <si>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</si>
  <si>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</si>
  <si>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</si>
  <si>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</si>
  <si>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</si>
  <si>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</si>
  <si>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</si>
  <si>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</si>
  <si>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</si>
  <si>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</si>
  <si>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</si>
  <si>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</si>
  <si>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</si>
  <si>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</si>
  <si>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</si>
  <si>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</si>
  <si>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</si>
  <si>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</si>
  <si>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</si>
  <si>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</si>
  <si>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</si>
  <si>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</si>
  <si>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</si>
  <si>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</si>
  <si>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</si>
  <si>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</si>
  <si>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</si>
  <si>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</si>
  <si>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</si>
  <si>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</si>
  <si>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</si>
  <si>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</si>
  <si>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</si>
  <si>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</si>
  <si>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</si>
  <si>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</si>
  <si>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</si>
  <si>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</si>
  <si>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</si>
  <si>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</si>
  <si>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</si>
  <si>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</si>
  <si>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</si>
  <si>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</si>
  <si>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</si>
  <si>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</si>
  <si>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</si>
  <si>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</si>
  <si>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</si>
  <si>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</si>
  <si>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</si>
  <si>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</si>
  <si>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</si>
  <si>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</si>
  <si>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</si>
  <si>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</si>
  <si>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</si>
  <si>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</si>
  <si>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</si>
  <si>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</si>
  <si>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</si>
  <si>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</si>
  <si>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</si>
  <si>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</si>
  <si>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</si>
  <si>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</si>
  <si>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</si>
  <si>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</si>
  <si>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</si>
  <si>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</si>
  <si>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</si>
  <si>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</si>
  <si>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</si>
  <si>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</si>
  <si>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</si>
  <si>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</si>
  <si>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</si>
  <si>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</si>
  <si>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</si>
  <si>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</si>
  <si>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</si>
  <si>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</si>
  <si>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</si>
  <si>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</si>
  <si>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</si>
  <si>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</si>
  <si>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</si>
  <si>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</si>
  <si>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</si>
  <si>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</si>
  <si>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</si>
  <si>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</si>
  <si>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</si>
  <si>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</si>
  <si>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</si>
  <si>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</si>
  <si>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</si>
  <si>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</si>
  <si>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</si>
  <si>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</si>
  <si>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</si>
  <si>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</si>
  <si>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</si>
  <si>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</si>
  <si>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</si>
  <si>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</si>
  <si>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</si>
  <si>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</si>
  <si>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</si>
  <si>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</si>
  <si>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</si>
  <si>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</si>
  <si>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</si>
  <si>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</si>
  <si>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</si>
  <si>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</si>
  <si>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</si>
  <si>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</si>
  <si>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</si>
  <si>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</si>
  <si>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</si>
  <si>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</si>
  <si>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</si>
  <si>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</si>
  <si>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</si>
  <si>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</si>
  <si>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</si>
  <si>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</si>
  <si>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</si>
  <si>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</si>
  <si>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</si>
  <si>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</si>
  <si>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</si>
  <si>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</si>
  <si>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</si>
  <si>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</si>
  <si>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</si>
  <si>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</si>
  <si>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</si>
  <si>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</si>
  <si>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</si>
  <si>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</si>
  <si>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</si>
  <si>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</si>
  <si>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</si>
  <si>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</si>
  <si>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</si>
  <si>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</si>
  <si>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</si>
  <si>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</si>
  <si>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</si>
  <si>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</si>
  <si>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</si>
  <si>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</si>
  <si>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</si>
  <si>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</si>
  <si>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</si>
  <si>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</si>
  <si>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</si>
  <si>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</si>
  <si>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</si>
  <si>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</si>
  <si>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</si>
  <si>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</si>
  <si>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</si>
  <si>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</si>
  <si>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</si>
  <si>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</si>
  <si>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</si>
  <si>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 xml:space="preserve">* The Juvenile Court and Probation Statistical System (JCPSS) data reported above counts only those juveniles who have a final disposition reported to the DOJ. Santa Clara County Probation Department, like many others, diverts juveniles out of the system into other community based programs. As a result, many juveniles who are diverted out of the system before reaching are not reflected above.
In 2019,1,052 arrests/citations (31 percent) were accepted by the Prevention and Early Intervention (PEI) unit. Thus 31 percent of all arrests/citations (1,052 cases) were lower level offenses or first-time juveniles handled through diversionary programs. 
** For the Race/Ethnicity Group table, "Unknown" also included juveniles tracked as "Others". </t>
  </si>
  <si>
    <t>Dolores Morales</t>
  </si>
  <si>
    <t>Program Manager II</t>
  </si>
  <si>
    <t>(408)  309-0944</t>
  </si>
  <si>
    <t>Dolores.Morales@pro.sccgov.org</t>
  </si>
  <si>
    <t>Mariel Caballero</t>
  </si>
  <si>
    <t>Deputy Director Administration</t>
  </si>
  <si>
    <t>Mariel.Caballero@pro.sccgov.org</t>
  </si>
  <si>
    <t>(408) 468-1863</t>
  </si>
  <si>
    <t>The Violence Reduction Program is supported by funds from JJCPA and YOBG and provides comprehensive services in the community to address prevention, early intervention, intervention, and intensive intervention youth through a community safety strategy. Prevention services emphasize the prevention of entry into the juvenile justice system and/or further penetration into the juvenile justice system, which includes healthy teen relationship workshops in the community and at schools, victim awareness and advocacy services, and the provision of prosocial activities to ensure youth are engaged in constructive activities. JJCPA funds paid for 1.0 Full Time Equivalent (FTE) Justice System Clerk, 12.0 FTE Deputy Probation Officers, 1.0 FTE Probation Community Worker, and 1.0 FTE Community Worker focused on victim awareness and advocacy. Additionally, JJCPA funds were utilized to contract with several community-based organizations (CBOs) to perform the Early Intervention and Intervention services, which included informal monitoring of early offenders, cognitive behavioral treatment, competency development, mentoring, case management, vocational and educational services, parenting education and more. Intensive Supervision services were contracted to several CBOs and were designated for youth on formal probation with a higher level of need than youth receiving services in Intervention. Intensive intervention supported by the JJCPA includes reentry wraparound, and gang resistance and intervention services. Both the intervention and intensive intervention level of services include comprehensive services in the community, such as behavioral health services, prosocial activities, parenting support and supportive case management. Additionally, many youth have access to mentoring services. In CY19, the SCC Probation Department utilized YOBG funds to provide intense supervision of gang youth in the community and school based supervision. Youthful offenders also received rehabilitative services. In conjunction with the intensive supervision provided by Deputy Probation Officers, youth also received behavioral health treatment services and vocational/educational services via a community based organization. Probation utilized DPOs in schools to further meet the needs of high risk youth in the community. The strategy continues to have school-based DPOs at school sites with a large number of probation youth enrolled and identified needs in the community. Professional Services assisted youth exiting facilities with school enrollment and accessing community resources. YOBG Funds paid for Full Time Equivalent (FTE) 1.0 Probation Division Manager, 1.0 FTE Program Manager, 2.0 FTE Supervising Probation Officers, 15 FTE Deputy Probation Officers. A contract with a community based organization for case management and vocational/educational services. Services and Supplies and Professional Services to support the program. Professional and contracted services were utilized to assist with program evaluation and the continued development and maintenance of the automated data system to conduct recidivism analysis.</t>
  </si>
  <si>
    <t>JJCPA funds were utilized for the Multi-Agency Assessment Center (MAAC). MAAC provided educational, substance abuse, and mental health assessments, referral services, and case and transition plans for youth held in Juvenile Hall for over 72 hours. Youth received mental health, educational, and medical screening assessments. The assessment information was used to develop individual case plans for each youth, in that the assessment results helped to inform and assist staff in identifying the appropriate support services for youth while in custody. JJCPA funds paid for 3.0 Full Time Equivalent (FTE) Senior Group Counselors, 1.0 FTE Supervising Group Counselor, and 1 FTE Justice System Clerks. JJCPA funds were also used to contract with Community-based organizations (CBOs) to provide workshops and one-on-one counseling in the units of Juvenile Hall and make every effort to connect with the youth so that when the youth returns to his/her family and community, they can continue accessing services. For CY19, the MAAC program served 525 unduplicated youth, youth spent an average of six weeks in the program, and youth who arrived in MAAC tended to score moderate to high on their JAIS at program entry. 
Additionally, YOBG funds were budgeted for a General Maintenance Mechanic who provided immediate and needed repairs at Juvenile Hall and/or the Ranch to ensure adequate conditions of confinement for incarcerated youth. YOBG funds pay for 1.0 General Maintenance Mechanic and services and supplies to support the program.</t>
  </si>
  <si>
    <t>Multi-Agency Assessment Center</t>
  </si>
  <si>
    <t>Violence Reduction Program</t>
  </si>
  <si>
    <t>Of the164 commitments and placements in 2019, 47 were to Juvenile Hall (JH) and 93 were to the Ranch. A total of 19 foster care placements were for youth utilizing out of home placement services. 24 youth were committed to DJJ.</t>
  </si>
  <si>
    <r>
      <t>The Probation Department, Juvenile Services Division (JPD) has developed a long-term plan to reduce crime committed by youth in the community. This plan is called the Violence Reduction Program (VRP) framework. The VRP framework consists of four key program strategies, which include Prevention, Early Intervention, Intervention, and Intensive Intervention. The programs work with youth who are already involved, as well as those who are at risk of being involved in the Juvenile Justice System. In addition to the VRP framework, the Probation Department also runs several programs involving secure care under the Multi-Agency Assignment Center (MAAC), within the Juvenile Institutions Division. Each key program strategy has a contractor(s) that provide services to probation youth throughout Santa Clara County, as well as staff who support and monitor supervision of youth involved with the Juvenile Justice System. 
The Probation Department's research and evaluation department (RaD) completes an annual comprehensive report of JJCPA activities and outcomes for approval by the Juvenile Justice Coordinating Council (JJCC). 
Arrests leading to citations, admission into Juvenile Hall, and the filing of</t>
    </r>
    <r>
      <rPr>
        <sz val="10"/>
        <color rgb="FFFF0000"/>
        <rFont val="Arial"/>
        <family val="2"/>
      </rPr>
      <t xml:space="preserve"> </t>
    </r>
    <r>
      <rPr>
        <sz val="10"/>
        <rFont val="Arial"/>
        <family val="2"/>
      </rPr>
      <t xml:space="preserve">848 </t>
    </r>
    <r>
      <rPr>
        <sz val="10"/>
        <color theme="1"/>
        <rFont val="Arial"/>
        <family val="2"/>
      </rPr>
      <t>Petitions decreased slightly in CY19 from 3,668 to 3,370.  RaD reported the participation and outcomes of 1,648 unduplicated youth who exited JJCPA-funded programs between January and December 2019. Of the five major program areas, the largest population served was through the Multi-Agency Assessment Center (MAAC), which served 525 unduplicated youth at moderate risk. The second largest population served was Prevention and Early Intervention (PEI) Program, which rendered services to 978 unduplicated low to medium risk youth, followed by three Intervention programs (SES, Pro-Social and CAFA) that served 203 unduplicated moderate to high-risk youth. The Reentry and Pro-GRIP programs provided the most intensive intervention efforts and collectively served 115 unduplicated youth, the majority of whom were considered high risk/ high need.  
The primary needs assessment instrument for both Intervention and Intensive Intervention programs is the Child and Adolescent Needs and Strengths (CANS), which is typically administered at six month increments to assess changes in youth needs and strengths while participating in the designated intervention. According to the CANS, SES youth reported improvements in the areas of family history problems and relationships. Youth in the Pro-GRIP program were most likely to report improved in areas of Strengths and Life Functioning.
The recidivism rate among PEI youth who received diversion services 2 percent. The SES recidivism rate was 36 percent and CAFA 31 percent in CY19.  In CY19, the recidivism rate for Reentry youth was 29 percent and Pro-Grip was 22 percent.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</si>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</sst>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216353</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54429</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29941</xdr:colOff>
      <xdr:row>229</xdr:row>
      <xdr:rowOff>106141</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54429</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29941</xdr:colOff>
      <xdr:row>229</xdr:row>
      <xdr:rowOff>106141</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54429</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274859</xdr:colOff>
      <xdr:row>229</xdr:row>
      <xdr:rowOff>106141</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54429</xdr:colOff>
      <xdr:row>178</xdr:row>
      <xdr:rowOff>92529</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29941</xdr:colOff>
      <xdr:row>178</xdr:row>
      <xdr:rowOff>7252</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54429</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29941</xdr:colOff>
      <xdr:row>176</xdr:row>
      <xdr:rowOff>106141</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el.Caballero@pro.sccgov.org" TargetMode="External"/><Relationship Id="rId1" Type="http://schemas.openxmlformats.org/officeDocument/2006/relationships/hyperlink" Target="mailto:Dolores.Morales@pro.sc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8" activePane="bottomLeft" state="frozen"/>
      <selection pane="bottomLeft" activeCell="A30" sqref="A30:J3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5.0999999999999996"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446</v>
      </c>
      <c r="B24" s="266"/>
      <c r="C24" s="266"/>
      <c r="D24" s="266"/>
      <c r="E24" s="267"/>
      <c r="F24" s="268">
        <v>44102</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929</v>
      </c>
      <c r="B27" s="252"/>
      <c r="C27" s="252"/>
      <c r="D27" s="252"/>
      <c r="E27" s="253"/>
      <c r="F27" s="251" t="s">
        <v>930</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931</v>
      </c>
      <c r="B29" s="242"/>
      <c r="C29" s="243"/>
      <c r="D29" s="254" t="s">
        <v>932</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933</v>
      </c>
      <c r="B32" s="245"/>
      <c r="C32" s="245"/>
      <c r="D32" s="245"/>
      <c r="E32" s="245"/>
      <c r="F32" s="244" t="s">
        <v>934</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936</v>
      </c>
      <c r="B34" s="242"/>
      <c r="C34" s="243"/>
      <c r="D34" s="263" t="s">
        <v>935</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943</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35"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6.1"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5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DA26C73-26BE-4883-8A92-DD5BB82A66C9}"/>
    <hyperlink ref="D34" r:id="rId2" xr:uid="{1B89CC0A-AD31-405D-B186-B40F007A7F22}"/>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Santa Clara</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Santa Clara</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Santa Clara</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33203125" customWidth="1"/>
    <col min="2" max="2" width="21.5546875" customWidth="1"/>
  </cols>
  <sheetData>
    <row r="1" spans="1:2" x14ac:dyDescent="0.25">
      <c r="A1" t="s">
        <v>539</v>
      </c>
      <c r="B1" s="23" t="str">
        <f>County</f>
        <v>Santa Clara</v>
      </c>
    </row>
    <row r="2" spans="1:2" x14ac:dyDescent="0.25">
      <c r="A2" t="s">
        <v>541</v>
      </c>
      <c r="B2" s="25">
        <f>Reportdate</f>
        <v>44102</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Dolores Morales</v>
      </c>
    </row>
    <row r="10" spans="1:2" x14ac:dyDescent="0.25">
      <c r="A10" t="s">
        <v>218</v>
      </c>
      <c r="B10" t="str">
        <f>primarytitle</f>
        <v>Program Manager II</v>
      </c>
    </row>
    <row r="11" spans="1:2" x14ac:dyDescent="0.25">
      <c r="A11" t="s">
        <v>217</v>
      </c>
      <c r="B11" t="str">
        <f>primphone</f>
        <v>(408)  309-0944</v>
      </c>
    </row>
    <row r="12" spans="1:2" x14ac:dyDescent="0.25">
      <c r="A12" t="s">
        <v>193</v>
      </c>
      <c r="B12" s="10" t="str">
        <f>preemail</f>
        <v>Dolores.Morales@pro.sccgov.org</v>
      </c>
    </row>
    <row r="13" spans="1:2" x14ac:dyDescent="0.25">
      <c r="A13" t="s">
        <v>365</v>
      </c>
      <c r="B13" t="str">
        <f>seccontact</f>
        <v>Mariel Caballero</v>
      </c>
    </row>
    <row r="14" spans="1:2" x14ac:dyDescent="0.25">
      <c r="A14" t="s">
        <v>366</v>
      </c>
      <c r="B14" t="str">
        <f>seccontitle</f>
        <v>Deputy Director Administration</v>
      </c>
    </row>
    <row r="15" spans="1:2" x14ac:dyDescent="0.25">
      <c r="A15" t="s">
        <v>367</v>
      </c>
      <c r="B15" t="str">
        <f>secphone</f>
        <v>(408) 468-1863</v>
      </c>
    </row>
    <row r="16" spans="1:2" x14ac:dyDescent="0.25">
      <c r="A16" t="s">
        <v>368</v>
      </c>
      <c r="B16" t="str">
        <f>secemail</f>
        <v>Mariel.Caballero@pro.sccgov.org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3239807</v>
      </c>
    </row>
    <row r="24" spans="1:2" x14ac:dyDescent="0.25">
      <c r="A24" t="s">
        <v>548</v>
      </c>
      <c r="B24" s="11">
        <f>t1yobgserv</f>
        <v>1149</v>
      </c>
    </row>
    <row r="25" spans="1:2" x14ac:dyDescent="0.25">
      <c r="A25" t="s">
        <v>549</v>
      </c>
      <c r="B25" s="11">
        <f>t1yobgprof</f>
        <v>13023</v>
      </c>
    </row>
    <row r="26" spans="1:2" x14ac:dyDescent="0.25">
      <c r="A26" t="s">
        <v>550</v>
      </c>
      <c r="B26" s="11">
        <f>t1yobgcbo</f>
        <v>1751688</v>
      </c>
    </row>
    <row r="27" spans="1:2" x14ac:dyDescent="0.25">
      <c r="A27" t="s">
        <v>551</v>
      </c>
      <c r="B27" s="11">
        <f>t1yobgequip</f>
        <v>0</v>
      </c>
    </row>
    <row r="28" spans="1:2" x14ac:dyDescent="0.25">
      <c r="A28" t="s">
        <v>552</v>
      </c>
      <c r="B28" s="11">
        <f>t1yobgadmin</f>
        <v>34670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5040337</v>
      </c>
    </row>
    <row r="33" spans="1:2" x14ac:dyDescent="0.25">
      <c r="A33" t="s">
        <v>556</v>
      </c>
      <c r="B33" s="11">
        <f>t1jjcpasal</f>
        <v>3956062</v>
      </c>
    </row>
    <row r="34" spans="1:2" x14ac:dyDescent="0.25">
      <c r="A34" t="s">
        <v>557</v>
      </c>
      <c r="B34" s="11">
        <f>t1jjcpaserv</f>
        <v>21585</v>
      </c>
    </row>
    <row r="35" spans="1:2" x14ac:dyDescent="0.25">
      <c r="A35" t="s">
        <v>558</v>
      </c>
      <c r="B35" s="11">
        <f>t1jjcpaprof</f>
        <v>177457</v>
      </c>
    </row>
    <row r="36" spans="1:2" x14ac:dyDescent="0.25">
      <c r="A36" t="s">
        <v>559</v>
      </c>
      <c r="B36" s="11">
        <f>t1jjcpacbo</f>
        <v>882828</v>
      </c>
    </row>
    <row r="37" spans="1:2" x14ac:dyDescent="0.25">
      <c r="A37" t="s">
        <v>560</v>
      </c>
      <c r="B37" s="11">
        <f>t1jjcpaequip</f>
        <v>0</v>
      </c>
    </row>
    <row r="38" spans="1:2" x14ac:dyDescent="0.25">
      <c r="A38" t="s">
        <v>561</v>
      </c>
      <c r="B38" s="11">
        <f>t1jjcpaadmin</f>
        <v>25190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5063122</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33203125" customWidth="1"/>
    <col min="2" max="2" width="43.88671875" customWidth="1"/>
  </cols>
  <sheetData>
    <row r="1" spans="1:2" x14ac:dyDescent="0.25">
      <c r="A1" t="s">
        <v>539</v>
      </c>
      <c r="B1" s="23" t="str">
        <f>County</f>
        <v>Santa Clara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Santa Clara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5063122</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3320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Santa Clara</v>
      </c>
      <c r="B2" s="25">
        <f>Reportdate</f>
        <v>44102</v>
      </c>
      <c r="C2" s="24" t="e">
        <f>Chief</f>
        <v>#REF!</v>
      </c>
      <c r="D2" t="e">
        <f>Chiefphone2</f>
        <v>#REF!</v>
      </c>
      <c r="E2" s="10" t="e">
        <f>Address</f>
        <v>#REF!</v>
      </c>
      <c r="F2" s="10" t="e">
        <f>City</f>
        <v>#REF!</v>
      </c>
      <c r="G2" s="9" t="e">
        <f>ZIP</f>
        <v>#REF!</v>
      </c>
      <c r="H2" s="10" t="e">
        <f>Chiefemail2</f>
        <v>#REF!</v>
      </c>
      <c r="I2" t="str">
        <f>primcontact</f>
        <v>Dolores Morales</v>
      </c>
      <c r="J2" t="str">
        <f>primarytitle</f>
        <v>Program Manager II</v>
      </c>
      <c r="K2" t="str">
        <f>primphone</f>
        <v>(408)  309-0944</v>
      </c>
      <c r="L2" s="10" t="str">
        <f>preemail</f>
        <v>Dolores.Morales@pro.sccgov.org</v>
      </c>
      <c r="M2" t="str">
        <f>seccontact</f>
        <v>Mariel Caballero</v>
      </c>
      <c r="N2" t="str">
        <f>seccontitle</f>
        <v>Deputy Director Administration</v>
      </c>
      <c r="O2" t="str">
        <f>secphone</f>
        <v>(408) 468-1863</v>
      </c>
      <c r="P2" t="str">
        <f>secemail</f>
        <v>Mariel.Caballero@pro.sccgov.org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3239807</v>
      </c>
      <c r="X2" s="11">
        <f>t1yobgserv</f>
        <v>1149</v>
      </c>
      <c r="Y2" s="11">
        <f>t1yobgprof</f>
        <v>13023</v>
      </c>
      <c r="Z2" s="11">
        <f>t1yobgcbo</f>
        <v>1751688</v>
      </c>
      <c r="AA2" s="11">
        <f>t1yobgequip</f>
        <v>0</v>
      </c>
      <c r="AB2" s="11">
        <f>t1yobgadmin</f>
        <v>34670</v>
      </c>
      <c r="AC2" s="11">
        <f>t1yobgothr1</f>
        <v>0</v>
      </c>
      <c r="AD2" s="11">
        <f>t1yobgothr2</f>
        <v>0</v>
      </c>
      <c r="AE2" s="11">
        <f>t1yobgothr3</f>
        <v>0</v>
      </c>
      <c r="AF2" s="11">
        <f>t1yobgtot</f>
        <v>5040337</v>
      </c>
      <c r="AG2" s="11">
        <f>t1jjcpasal</f>
        <v>3956062</v>
      </c>
      <c r="AH2" s="11">
        <f>t1jjcpaserv</f>
        <v>21585</v>
      </c>
      <c r="AI2" s="11">
        <f>t1jjcpaprof</f>
        <v>177457</v>
      </c>
      <c r="AJ2" s="11">
        <f>t1jjcpacbo</f>
        <v>882828</v>
      </c>
      <c r="AK2" s="11">
        <f>t1jjcpaequip</f>
        <v>0</v>
      </c>
      <c r="AL2" s="11">
        <f>t1jjcpaadmin</f>
        <v>25190</v>
      </c>
      <c r="AM2" s="11">
        <f>t1jjcpaothr1</f>
        <v>0</v>
      </c>
      <c r="AN2" s="11">
        <f>t1jjcpaothr2</f>
        <v>0</v>
      </c>
      <c r="AO2" s="11">
        <f>t1jjcpaothr3</f>
        <v>0</v>
      </c>
      <c r="AP2" s="11">
        <f>t1jjcpatot</f>
        <v>5063122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Santa Clara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Santa Clara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5063122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35" activePane="bottomLeft" state="frozen"/>
      <selection pane="bottomLeft" activeCell="A32" sqref="A32:O43"/>
    </sheetView>
  </sheetViews>
  <sheetFormatPr defaultRowHeight="13.2" x14ac:dyDescent="0.25"/>
  <cols>
    <col min="1" max="1" width="3.5546875" style="39" customWidth="1"/>
    <col min="2" max="4" width="9.109375" style="39"/>
    <col min="5" max="6" width="6.33203125" style="39" customWidth="1"/>
    <col min="7" max="14" width="5.5546875" style="39" customWidth="1"/>
    <col min="15" max="15" width="6.554687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Santa Clara</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81</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1373</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1702</v>
      </c>
      <c r="J14" s="291"/>
      <c r="K14" s="97"/>
      <c r="L14" s="97"/>
      <c r="M14" s="97"/>
      <c r="N14" s="97"/>
      <c r="O14" s="98"/>
    </row>
    <row r="15" spans="1:24" ht="13.8" x14ac:dyDescent="0.25">
      <c r="A15" s="91"/>
      <c r="B15" s="45"/>
      <c r="C15" s="128"/>
      <c r="D15" s="128"/>
      <c r="E15" s="296" t="s">
        <v>815</v>
      </c>
      <c r="F15" s="296"/>
      <c r="G15" s="296"/>
      <c r="H15" s="296"/>
      <c r="I15" s="288">
        <v>493</v>
      </c>
      <c r="J15" s="289"/>
      <c r="K15" s="97"/>
      <c r="L15" s="97"/>
      <c r="M15" s="97"/>
      <c r="N15" s="97"/>
      <c r="O15" s="98"/>
    </row>
    <row r="16" spans="1:24" ht="14.4" x14ac:dyDescent="0.3">
      <c r="A16" s="102"/>
      <c r="B16" s="45"/>
      <c r="C16" s="128"/>
      <c r="D16" s="128"/>
      <c r="E16" s="298" t="s">
        <v>827</v>
      </c>
      <c r="F16" s="298"/>
      <c r="G16" s="298"/>
      <c r="H16" s="298"/>
      <c r="I16" s="292">
        <f>SUM(I14:J15)</f>
        <v>2195</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1500</v>
      </c>
      <c r="J20" s="291"/>
      <c r="K20" s="97"/>
      <c r="L20" s="97"/>
      <c r="M20" s="97"/>
      <c r="N20" s="97"/>
      <c r="O20" s="98"/>
    </row>
    <row r="21" spans="1:24" ht="13.8" x14ac:dyDescent="0.25">
      <c r="A21" s="102"/>
      <c r="B21" s="128"/>
      <c r="C21" s="128"/>
      <c r="D21" s="128"/>
      <c r="E21" s="296" t="s">
        <v>818</v>
      </c>
      <c r="F21" s="296"/>
      <c r="G21" s="296"/>
      <c r="H21" s="296"/>
      <c r="I21" s="309">
        <v>265</v>
      </c>
      <c r="J21" s="310"/>
      <c r="K21" s="97"/>
      <c r="L21" s="97"/>
      <c r="M21" s="97"/>
      <c r="N21" s="97"/>
      <c r="O21" s="98"/>
    </row>
    <row r="22" spans="1:24" ht="13.8" x14ac:dyDescent="0.25">
      <c r="A22" s="102"/>
      <c r="B22" s="128"/>
      <c r="C22" s="128"/>
      <c r="D22" s="128"/>
      <c r="E22" s="297" t="s">
        <v>819</v>
      </c>
      <c r="F22" s="297"/>
      <c r="G22" s="297"/>
      <c r="H22" s="297"/>
      <c r="I22" s="290">
        <v>230</v>
      </c>
      <c r="J22" s="291"/>
      <c r="K22" s="97"/>
      <c r="L22" s="97"/>
      <c r="M22" s="97"/>
      <c r="N22" s="97"/>
      <c r="O22" s="98"/>
    </row>
    <row r="23" spans="1:24" ht="13.8" x14ac:dyDescent="0.25">
      <c r="A23" s="102"/>
      <c r="B23" s="128"/>
      <c r="C23" s="128"/>
      <c r="D23" s="128"/>
      <c r="E23" s="296" t="s">
        <v>820</v>
      </c>
      <c r="F23" s="296"/>
      <c r="G23" s="296"/>
      <c r="H23" s="296"/>
      <c r="I23" s="288">
        <v>97</v>
      </c>
      <c r="J23" s="289"/>
      <c r="K23" s="97"/>
      <c r="L23" s="97"/>
      <c r="M23" s="97"/>
      <c r="N23" s="97"/>
      <c r="O23" s="98"/>
    </row>
    <row r="24" spans="1:24" ht="13.8" x14ac:dyDescent="0.25">
      <c r="A24" s="102"/>
      <c r="B24" s="128"/>
      <c r="C24" s="128"/>
      <c r="D24" s="128"/>
      <c r="E24" s="297" t="s">
        <v>821</v>
      </c>
      <c r="F24" s="297"/>
      <c r="G24" s="297"/>
      <c r="H24" s="297"/>
      <c r="I24" s="290">
        <v>15</v>
      </c>
      <c r="J24" s="291"/>
      <c r="K24" s="97"/>
      <c r="L24" s="97"/>
      <c r="M24" s="97"/>
      <c r="N24" s="97"/>
      <c r="O24" s="98"/>
    </row>
    <row r="25" spans="1:24" ht="13.8" x14ac:dyDescent="0.25">
      <c r="A25" s="102"/>
      <c r="B25" s="128"/>
      <c r="C25" s="128"/>
      <c r="D25" s="128"/>
      <c r="E25" s="296" t="s">
        <v>822</v>
      </c>
      <c r="F25" s="296"/>
      <c r="G25" s="296"/>
      <c r="H25" s="296"/>
      <c r="I25" s="288">
        <v>3</v>
      </c>
      <c r="J25" s="289"/>
      <c r="K25" s="97"/>
      <c r="L25" s="97"/>
      <c r="M25" s="97"/>
      <c r="N25" s="97"/>
      <c r="O25" s="98"/>
    </row>
    <row r="26" spans="1:24" ht="13.8" x14ac:dyDescent="0.25">
      <c r="A26" s="102"/>
      <c r="B26" s="128"/>
      <c r="C26" s="128"/>
      <c r="D26" s="128"/>
      <c r="E26" s="297" t="s">
        <v>823</v>
      </c>
      <c r="F26" s="297"/>
      <c r="G26" s="297"/>
      <c r="H26" s="297"/>
      <c r="I26" s="290">
        <v>85</v>
      </c>
      <c r="J26" s="291"/>
      <c r="K26" s="97"/>
      <c r="L26" s="97"/>
      <c r="M26" s="97"/>
      <c r="N26" s="97"/>
      <c r="O26" s="98"/>
    </row>
    <row r="27" spans="1:24" ht="14.4" x14ac:dyDescent="0.3">
      <c r="A27" s="102"/>
      <c r="B27" s="128"/>
      <c r="C27" s="128"/>
      <c r="D27" s="128"/>
      <c r="E27" s="298" t="s">
        <v>827</v>
      </c>
      <c r="F27" s="298"/>
      <c r="G27" s="298"/>
      <c r="H27" s="298"/>
      <c r="I27" s="292">
        <f>SUM(I20:J26)</f>
        <v>2195</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5" customHeight="1" x14ac:dyDescent="0.25"/>
    <row r="31" spans="1:24" ht="14.1" customHeight="1" x14ac:dyDescent="0.25">
      <c r="A31" s="189" t="s">
        <v>888</v>
      </c>
    </row>
    <row r="32" spans="1:24" ht="14.1" customHeight="1" x14ac:dyDescent="0.25">
      <c r="A32" s="300" t="s">
        <v>928</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7" activePane="bottomLeft" state="frozen"/>
      <selection activeCell="B1" sqref="B1"/>
      <selection pane="bottomLeft" activeCell="A48" sqref="A48:O54"/>
    </sheetView>
  </sheetViews>
  <sheetFormatPr defaultRowHeight="13.2" x14ac:dyDescent="0.25"/>
  <cols>
    <col min="1" max="1" width="3.5546875" style="39" customWidth="1"/>
    <col min="2" max="4" width="9.109375" style="39"/>
    <col min="5" max="6" width="6.5546875" style="39" customWidth="1"/>
    <col min="7" max="14" width="5.5546875" style="39" customWidth="1"/>
    <col min="15" max="15" width="6.554687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Santa Clara</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1123</v>
      </c>
      <c r="K7" s="360"/>
      <c r="L7" s="45"/>
      <c r="M7" s="45"/>
      <c r="N7" s="45"/>
      <c r="O7" s="92"/>
    </row>
    <row r="8" spans="1:37" ht="14.1" customHeight="1" x14ac:dyDescent="0.25">
      <c r="A8" s="91"/>
      <c r="B8" s="128"/>
      <c r="C8" s="128"/>
      <c r="D8" s="353" t="s">
        <v>890</v>
      </c>
      <c r="E8" s="354"/>
      <c r="F8" s="354"/>
      <c r="G8" s="354"/>
      <c r="H8" s="354"/>
      <c r="I8" s="355"/>
      <c r="J8" s="361">
        <v>250</v>
      </c>
      <c r="K8" s="362"/>
      <c r="L8" s="125"/>
      <c r="M8" s="125"/>
      <c r="N8" s="125"/>
      <c r="O8" s="126"/>
      <c r="P8" s="214"/>
    </row>
    <row r="9" spans="1:37" ht="14.1" customHeight="1" x14ac:dyDescent="0.25">
      <c r="A9" s="91"/>
      <c r="B9" s="128"/>
      <c r="C9" s="128"/>
      <c r="D9" s="356" t="s">
        <v>827</v>
      </c>
      <c r="E9" s="357"/>
      <c r="F9" s="357"/>
      <c r="G9" s="357"/>
      <c r="H9" s="357"/>
      <c r="I9" s="358"/>
      <c r="J9" s="337">
        <f>SUM(I7:J8)</f>
        <v>1373</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36</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14</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512</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129</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112</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107</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248</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21</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24</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512</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120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1087</v>
      </c>
      <c r="K32" s="370"/>
      <c r="L32" s="125"/>
      <c r="M32" s="125"/>
      <c r="N32" s="125"/>
      <c r="O32" s="126"/>
      <c r="P32" s="214"/>
    </row>
    <row r="33" spans="1:37" ht="14.1" customHeight="1" x14ac:dyDescent="0.25">
      <c r="A33" s="91"/>
      <c r="B33" s="45"/>
      <c r="C33" s="45"/>
      <c r="D33" s="329" t="s">
        <v>815</v>
      </c>
      <c r="E33" s="330"/>
      <c r="F33" s="330"/>
      <c r="G33" s="330"/>
      <c r="H33" s="330"/>
      <c r="I33" s="368"/>
      <c r="J33" s="335">
        <v>286</v>
      </c>
      <c r="K33" s="336"/>
      <c r="L33" s="125"/>
      <c r="M33" s="125"/>
      <c r="N33" s="125"/>
      <c r="O33" s="126"/>
      <c r="P33" s="214"/>
    </row>
    <row r="34" spans="1:37" ht="14.1" customHeight="1" x14ac:dyDescent="0.25">
      <c r="A34" s="91"/>
      <c r="B34" s="45"/>
      <c r="C34" s="45"/>
      <c r="D34" s="340" t="s">
        <v>827</v>
      </c>
      <c r="E34" s="340"/>
      <c r="F34" s="340"/>
      <c r="G34" s="340"/>
      <c r="H34" s="340"/>
      <c r="I34" s="340"/>
      <c r="J34" s="337">
        <f>SUM(J32:K33)</f>
        <v>1373</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968</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161</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139</v>
      </c>
      <c r="K39" s="291"/>
      <c r="L39" s="125"/>
      <c r="M39" s="125"/>
      <c r="N39" s="125"/>
      <c r="O39" s="126"/>
      <c r="P39" s="214"/>
    </row>
    <row r="40" spans="1:37" ht="14.1" customHeight="1" x14ac:dyDescent="0.25">
      <c r="A40" s="91"/>
      <c r="B40" s="136"/>
      <c r="C40" s="128"/>
      <c r="D40" s="333" t="s">
        <v>820</v>
      </c>
      <c r="E40" s="334"/>
      <c r="F40" s="334"/>
      <c r="G40" s="334"/>
      <c r="H40" s="334"/>
      <c r="I40" s="334"/>
      <c r="J40" s="288">
        <v>49</v>
      </c>
      <c r="K40" s="289"/>
      <c r="L40" s="125"/>
      <c r="M40" s="125"/>
      <c r="N40" s="125"/>
      <c r="O40" s="126"/>
      <c r="P40" s="214"/>
    </row>
    <row r="41" spans="1:37" ht="14.1" customHeight="1" x14ac:dyDescent="0.25">
      <c r="A41" s="91"/>
      <c r="B41" s="136"/>
      <c r="C41" s="128"/>
      <c r="D41" s="331" t="s">
        <v>821</v>
      </c>
      <c r="E41" s="332"/>
      <c r="F41" s="332"/>
      <c r="G41" s="332"/>
      <c r="H41" s="332"/>
      <c r="I41" s="332"/>
      <c r="J41" s="290">
        <v>9</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2</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45</v>
      </c>
      <c r="K43" s="291"/>
      <c r="L43" s="125"/>
      <c r="M43" s="125"/>
      <c r="N43" s="125"/>
      <c r="O43" s="126"/>
      <c r="P43" s="214"/>
    </row>
    <row r="44" spans="1:37" ht="14.1" customHeight="1" x14ac:dyDescent="0.25">
      <c r="A44" s="91"/>
      <c r="B44" s="128"/>
      <c r="C44" s="128"/>
      <c r="D44" s="327" t="s">
        <v>827</v>
      </c>
      <c r="E44" s="328"/>
      <c r="F44" s="328"/>
      <c r="G44" s="328"/>
      <c r="H44" s="328"/>
      <c r="I44" s="328"/>
      <c r="J44" s="292">
        <f>SUM(J37:K43)</f>
        <v>1373</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t="s">
        <v>941</v>
      </c>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6" sqref="G26:H2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Santa Clara</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930</v>
      </c>
      <c r="H9" s="386"/>
      <c r="I9" s="183"/>
    </row>
    <row r="10" spans="1:21" ht="13.8" x14ac:dyDescent="0.25">
      <c r="A10" s="165"/>
      <c r="B10" s="206"/>
      <c r="C10" s="397" t="s">
        <v>872</v>
      </c>
      <c r="D10" s="397"/>
      <c r="E10" s="397"/>
      <c r="F10" s="397"/>
      <c r="G10" s="395">
        <v>1080</v>
      </c>
      <c r="H10" s="395"/>
      <c r="I10" s="183"/>
    </row>
    <row r="11" spans="1:21" ht="13.8" x14ac:dyDescent="0.25">
      <c r="A11" s="165"/>
      <c r="B11" s="206"/>
      <c r="C11" s="396" t="s">
        <v>873</v>
      </c>
      <c r="D11" s="396"/>
      <c r="E11" s="396"/>
      <c r="F11" s="396"/>
      <c r="G11" s="386">
        <v>82</v>
      </c>
      <c r="H11" s="386"/>
      <c r="I11" s="183"/>
    </row>
    <row r="12" spans="1:21" ht="14.4" x14ac:dyDescent="0.3">
      <c r="A12" s="165"/>
      <c r="B12" s="177"/>
      <c r="C12" s="298" t="s">
        <v>827</v>
      </c>
      <c r="D12" s="298"/>
      <c r="E12" s="298"/>
      <c r="F12" s="298"/>
      <c r="G12" s="392">
        <f>SUM(G9:H11)</f>
        <v>2092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1542</v>
      </c>
      <c r="H16" s="386"/>
      <c r="I16" s="98"/>
    </row>
    <row r="17" spans="1:9" ht="13.8" x14ac:dyDescent="0.25">
      <c r="A17" s="102"/>
      <c r="B17" s="128"/>
      <c r="C17" s="296" t="s">
        <v>815</v>
      </c>
      <c r="D17" s="296"/>
      <c r="E17" s="296"/>
      <c r="F17" s="296"/>
      <c r="G17" s="395">
        <v>550</v>
      </c>
      <c r="H17" s="395"/>
      <c r="I17" s="98"/>
    </row>
    <row r="18" spans="1:9" ht="14.4" x14ac:dyDescent="0.3">
      <c r="A18" s="102"/>
      <c r="B18" s="128"/>
      <c r="C18" s="298" t="s">
        <v>827</v>
      </c>
      <c r="D18" s="298"/>
      <c r="E18" s="298"/>
      <c r="F18" s="298"/>
      <c r="G18" s="406">
        <f>SUM(G16:H17)</f>
        <v>2092</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170</v>
      </c>
      <c r="H22" s="386"/>
      <c r="I22" s="98"/>
    </row>
    <row r="23" spans="1:9" ht="13.8" x14ac:dyDescent="0.25">
      <c r="A23" s="102"/>
      <c r="B23" s="128"/>
      <c r="C23" s="296" t="s">
        <v>818</v>
      </c>
      <c r="D23" s="296"/>
      <c r="E23" s="296"/>
      <c r="F23" s="296"/>
      <c r="G23" s="407">
        <v>323</v>
      </c>
      <c r="H23" s="407"/>
      <c r="I23" s="98"/>
    </row>
    <row r="24" spans="1:9" ht="13.8" x14ac:dyDescent="0.25">
      <c r="A24" s="102"/>
      <c r="B24" s="128"/>
      <c r="C24" s="297" t="s">
        <v>817</v>
      </c>
      <c r="D24" s="297"/>
      <c r="E24" s="297"/>
      <c r="F24" s="297"/>
      <c r="G24" s="386">
        <v>1381</v>
      </c>
      <c r="H24" s="386"/>
      <c r="I24" s="98"/>
    </row>
    <row r="25" spans="1:9" ht="13.8" x14ac:dyDescent="0.25">
      <c r="A25" s="102"/>
      <c r="B25" s="128"/>
      <c r="C25" s="311" t="s">
        <v>512</v>
      </c>
      <c r="D25" s="311"/>
      <c r="E25" s="311"/>
      <c r="F25" s="311"/>
      <c r="G25" s="395">
        <v>218</v>
      </c>
      <c r="H25" s="395"/>
      <c r="I25" s="98"/>
    </row>
    <row r="26" spans="1:9" ht="14.4" x14ac:dyDescent="0.3">
      <c r="A26" s="102"/>
      <c r="B26" s="128"/>
      <c r="C26" s="298" t="s">
        <v>827</v>
      </c>
      <c r="D26" s="298"/>
      <c r="E26" s="298"/>
      <c r="F26" s="298"/>
      <c r="G26" s="406">
        <f>SUM(G22:H25)</f>
        <v>2092</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5"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57" zoomScaleNormal="57"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Santa Clara</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1:XFD1048576"/>
    </sheetView>
  </sheetViews>
  <sheetFormatPr defaultRowHeight="13.2" x14ac:dyDescent="0.25"/>
  <cols>
    <col min="1" max="1" width="10.332031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Santa Clara</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Santa Clara</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3.05"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3.05" customHeight="1" x14ac:dyDescent="0.25">
      <c r="A75" s="56"/>
      <c r="B75" s="280"/>
      <c r="C75" s="280"/>
      <c r="D75" s="280"/>
      <c r="E75" s="280"/>
      <c r="F75" s="280"/>
      <c r="G75" s="280"/>
      <c r="H75" s="280"/>
      <c r="I75" s="280"/>
      <c r="J75" s="115"/>
    </row>
    <row r="76" spans="1:10" ht="13.05"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3.05" customHeight="1" x14ac:dyDescent="0.25">
      <c r="A79" s="45"/>
      <c r="B79" s="280"/>
      <c r="C79" s="280"/>
      <c r="D79" s="280"/>
      <c r="E79" s="280"/>
      <c r="F79" s="280"/>
      <c r="G79" s="280"/>
      <c r="H79" s="280"/>
      <c r="I79" s="280"/>
      <c r="J79" s="115"/>
    </row>
    <row r="80" spans="1:10" ht="13.05"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3.05" customHeight="1" x14ac:dyDescent="0.25">
      <c r="A84" s="45"/>
      <c r="B84" s="517"/>
      <c r="C84" s="517"/>
      <c r="D84" s="517"/>
      <c r="E84" s="517"/>
      <c r="F84" s="517"/>
      <c r="G84" s="517"/>
      <c r="H84" s="517"/>
      <c r="I84" s="517"/>
      <c r="J84" s="115"/>
    </row>
    <row r="85" spans="1:10" ht="13.05"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3.05"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55"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Santa Clara</v>
      </c>
      <c r="I125" s="348"/>
      <c r="J125" s="349"/>
      <c r="K125" s="189"/>
      <c r="L125" s="189"/>
    </row>
    <row r="126" spans="1:12" ht="8.5500000000000007"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t="s">
        <v>940</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517</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3239807</v>
      </c>
      <c r="F132" s="449"/>
      <c r="G132" s="449">
        <v>3956062</v>
      </c>
      <c r="H132" s="449"/>
      <c r="I132" s="450"/>
      <c r="J132" s="450"/>
    </row>
    <row r="133" spans="1:16" x14ac:dyDescent="0.25">
      <c r="A133" s="503" t="s">
        <v>528</v>
      </c>
      <c r="B133" s="503"/>
      <c r="C133" s="503"/>
      <c r="D133" s="503"/>
      <c r="E133" s="432">
        <v>1149</v>
      </c>
      <c r="F133" s="432"/>
      <c r="G133" s="433">
        <v>21585</v>
      </c>
      <c r="H133" s="433"/>
      <c r="I133" s="448"/>
      <c r="J133" s="448"/>
    </row>
    <row r="134" spans="1:16" x14ac:dyDescent="0.25">
      <c r="A134" s="502" t="s">
        <v>529</v>
      </c>
      <c r="B134" s="502"/>
      <c r="C134" s="502"/>
      <c r="D134" s="502"/>
      <c r="E134" s="449">
        <v>13023</v>
      </c>
      <c r="F134" s="449"/>
      <c r="G134" s="449">
        <v>177457</v>
      </c>
      <c r="H134" s="449"/>
      <c r="I134" s="450"/>
      <c r="J134" s="450"/>
    </row>
    <row r="135" spans="1:16" x14ac:dyDescent="0.25">
      <c r="A135" s="503" t="s">
        <v>530</v>
      </c>
      <c r="B135" s="503"/>
      <c r="C135" s="503"/>
      <c r="D135" s="503"/>
      <c r="E135" s="432">
        <v>1751688</v>
      </c>
      <c r="F135" s="432"/>
      <c r="G135" s="433">
        <v>882828</v>
      </c>
      <c r="H135" s="433"/>
      <c r="I135" s="448"/>
      <c r="J135" s="448"/>
    </row>
    <row r="136" spans="1:16" x14ac:dyDescent="0.25">
      <c r="A136" s="502" t="s">
        <v>531</v>
      </c>
      <c r="B136" s="502"/>
      <c r="C136" s="502"/>
      <c r="D136" s="502"/>
      <c r="E136" s="449"/>
      <c r="F136" s="449"/>
      <c r="G136" s="449">
        <v>0</v>
      </c>
      <c r="H136" s="449"/>
      <c r="I136" s="450"/>
      <c r="J136" s="450"/>
    </row>
    <row r="137" spans="1:16" x14ac:dyDescent="0.25">
      <c r="A137" s="503" t="s">
        <v>532</v>
      </c>
      <c r="B137" s="503"/>
      <c r="C137" s="503"/>
      <c r="D137" s="503"/>
      <c r="E137" s="432">
        <v>34670</v>
      </c>
      <c r="F137" s="432"/>
      <c r="G137" s="433">
        <v>25190</v>
      </c>
      <c r="H137" s="433"/>
      <c r="I137" s="448"/>
      <c r="J137" s="448"/>
    </row>
    <row r="138" spans="1:16" x14ac:dyDescent="0.25">
      <c r="A138" s="501" t="s">
        <v>537</v>
      </c>
      <c r="B138" s="502"/>
      <c r="C138" s="502"/>
      <c r="D138" s="502"/>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5040337</v>
      </c>
      <c r="F142" s="437"/>
      <c r="G142" s="437">
        <f>SUM(G132:G141)</f>
        <v>5063122</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937</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Santa Clara</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939</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468</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v>992791</v>
      </c>
      <c r="F184" s="449"/>
      <c r="G184" s="449"/>
      <c r="H184" s="449"/>
      <c r="I184" s="450"/>
      <c r="J184" s="450"/>
    </row>
    <row r="185" spans="1:20" x14ac:dyDescent="0.25">
      <c r="A185" s="445" t="s">
        <v>528</v>
      </c>
      <c r="B185" s="446"/>
      <c r="C185" s="446"/>
      <c r="D185" s="447"/>
      <c r="E185" s="432">
        <v>793</v>
      </c>
      <c r="F185" s="432"/>
      <c r="G185" s="433"/>
      <c r="H185" s="433"/>
      <c r="I185" s="448"/>
      <c r="J185" s="448"/>
    </row>
    <row r="186" spans="1:20" x14ac:dyDescent="0.25">
      <c r="A186" s="441" t="s">
        <v>529</v>
      </c>
      <c r="B186" s="442"/>
      <c r="C186" s="442"/>
      <c r="D186" s="443"/>
      <c r="E186" s="449">
        <v>694071</v>
      </c>
      <c r="F186" s="449"/>
      <c r="G186" s="449"/>
      <c r="H186" s="449"/>
      <c r="I186" s="450"/>
      <c r="J186" s="450"/>
    </row>
    <row r="187" spans="1:20" x14ac:dyDescent="0.25">
      <c r="A187" s="445" t="s">
        <v>530</v>
      </c>
      <c r="B187" s="446"/>
      <c r="C187" s="446"/>
      <c r="D187" s="447"/>
      <c r="E187" s="432">
        <v>240643</v>
      </c>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1928298</v>
      </c>
      <c r="F194" s="437"/>
      <c r="G194" s="437">
        <f>SUM(G184:G193)</f>
        <v>0</v>
      </c>
      <c r="H194" s="437"/>
      <c r="I194" s="437">
        <f>SUM(I184:I193)</f>
        <v>0</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938</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Santa Clara</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0</v>
      </c>
      <c r="H247" s="437"/>
      <c r="I247" s="437">
        <f>SUM(I237:I246)</f>
        <v>0</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Santa Clara</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0</v>
      </c>
      <c r="H305" s="437"/>
      <c r="I305" s="437">
        <f>SUM(I295:I304)</f>
        <v>0</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Santa Clara</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49"/>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0</v>
      </c>
      <c r="H363" s="437"/>
      <c r="I363" s="437">
        <f>SUM(I353:I362)</f>
        <v>0</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Santa Clara</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Santa Clara</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Santa Clara</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Santa Clara</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Santa Clara</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Santa Clara</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Santa Clara</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Santa Clara</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Santa Clara</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Santa Clara</v>
      </c>
      <c r="I926" s="348"/>
      <c r="J926" s="349"/>
    </row>
    <row r="927" spans="1:10" ht="8.5500000000000007"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Santa Clara</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Santa Clara</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Santa Clara</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Santa Clara</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Santa Clara</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Santa Clara</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35" customHeight="1" x14ac:dyDescent="0.25">
      <c r="A280" s="455" t="s">
        <v>854</v>
      </c>
      <c r="B280" s="519"/>
      <c r="C280" s="519"/>
      <c r="D280" s="520"/>
      <c r="E280" s="527"/>
      <c r="F280" s="528"/>
      <c r="G280" s="528"/>
      <c r="H280" s="528"/>
      <c r="I280" s="528"/>
      <c r="J280" s="529"/>
    </row>
    <row r="281" spans="1:10" ht="13.35"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35"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35" customHeight="1" x14ac:dyDescent="0.25">
      <c r="A295" s="486" t="s">
        <v>861</v>
      </c>
      <c r="B295" s="553"/>
      <c r="C295" s="553"/>
      <c r="D295" s="553"/>
      <c r="E295" s="553"/>
      <c r="F295" s="553"/>
      <c r="G295" s="553"/>
      <c r="H295" s="553"/>
      <c r="I295" s="553"/>
      <c r="J295" s="554"/>
    </row>
    <row r="296" spans="1:10" ht="13.35" customHeight="1" x14ac:dyDescent="0.25">
      <c r="A296" s="489" t="s">
        <v>862</v>
      </c>
      <c r="B296" s="555"/>
      <c r="C296" s="555"/>
      <c r="D296" s="555"/>
      <c r="E296" s="555"/>
      <c r="F296" s="555"/>
      <c r="G296" s="555"/>
      <c r="H296" s="555"/>
      <c r="I296" s="555"/>
      <c r="J296" s="556"/>
    </row>
    <row r="297" spans="1:10" ht="13.35" customHeight="1" x14ac:dyDescent="0.25">
      <c r="A297" s="489" t="s">
        <v>863</v>
      </c>
      <c r="B297" s="555"/>
      <c r="C297" s="555"/>
      <c r="D297" s="555"/>
      <c r="E297" s="555"/>
      <c r="F297" s="555"/>
      <c r="G297" s="555"/>
      <c r="H297" s="555"/>
      <c r="I297" s="555"/>
      <c r="J297" s="556"/>
    </row>
    <row r="298" spans="1:10" ht="13.35" customHeight="1" x14ac:dyDescent="0.25">
      <c r="A298" s="492" t="s">
        <v>864</v>
      </c>
      <c r="B298" s="557"/>
      <c r="C298" s="557"/>
      <c r="D298" s="557"/>
      <c r="E298" s="557"/>
      <c r="F298" s="557"/>
      <c r="G298" s="557"/>
      <c r="H298" s="557"/>
      <c r="I298" s="557"/>
      <c r="J298" s="558"/>
    </row>
    <row r="299" spans="1:10" ht="13.35"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Santa Clara</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35" customHeight="1" x14ac:dyDescent="0.25">
      <c r="A333" s="455" t="s">
        <v>854</v>
      </c>
      <c r="B333" s="519"/>
      <c r="C333" s="519"/>
      <c r="D333" s="520"/>
      <c r="E333" s="527"/>
      <c r="F333" s="528"/>
      <c r="G333" s="528"/>
      <c r="H333" s="528"/>
      <c r="I333" s="528"/>
      <c r="J333" s="529"/>
    </row>
    <row r="334" spans="1:10" ht="13.35"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35"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35" customHeight="1" x14ac:dyDescent="0.25">
      <c r="A348" s="486" t="s">
        <v>861</v>
      </c>
      <c r="B348" s="553"/>
      <c r="C348" s="553"/>
      <c r="D348" s="553"/>
      <c r="E348" s="553"/>
      <c r="F348" s="553"/>
      <c r="G348" s="553"/>
      <c r="H348" s="553"/>
      <c r="I348" s="553"/>
      <c r="J348" s="554"/>
    </row>
    <row r="349" spans="1:10" ht="13.35" customHeight="1" x14ac:dyDescent="0.25">
      <c r="A349" s="489" t="s">
        <v>862</v>
      </c>
      <c r="B349" s="555"/>
      <c r="C349" s="555"/>
      <c r="D349" s="555"/>
      <c r="E349" s="555"/>
      <c r="F349" s="555"/>
      <c r="G349" s="555"/>
      <c r="H349" s="555"/>
      <c r="I349" s="555"/>
      <c r="J349" s="556"/>
    </row>
    <row r="350" spans="1:10" ht="13.35" customHeight="1" x14ac:dyDescent="0.25">
      <c r="A350" s="489" t="s">
        <v>863</v>
      </c>
      <c r="B350" s="555"/>
      <c r="C350" s="555"/>
      <c r="D350" s="555"/>
      <c r="E350" s="555"/>
      <c r="F350" s="555"/>
      <c r="G350" s="555"/>
      <c r="H350" s="555"/>
      <c r="I350" s="555"/>
      <c r="J350" s="556"/>
    </row>
    <row r="351" spans="1:10" ht="13.35"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Santa Clara</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35" customHeight="1" x14ac:dyDescent="0.25">
      <c r="A387" s="455" t="s">
        <v>854</v>
      </c>
      <c r="B387" s="519"/>
      <c r="C387" s="519"/>
      <c r="D387" s="520"/>
      <c r="E387" s="527"/>
      <c r="F387" s="528"/>
      <c r="G387" s="528"/>
      <c r="H387" s="528"/>
      <c r="I387" s="528"/>
      <c r="J387" s="529"/>
    </row>
    <row r="388" spans="1:10" ht="13.35"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35"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35" customHeight="1" x14ac:dyDescent="0.25">
      <c r="A402" s="486" t="s">
        <v>861</v>
      </c>
      <c r="B402" s="553"/>
      <c r="C402" s="553"/>
      <c r="D402" s="553"/>
      <c r="E402" s="553"/>
      <c r="F402" s="553"/>
      <c r="G402" s="553"/>
      <c r="H402" s="553"/>
      <c r="I402" s="553"/>
      <c r="J402" s="554"/>
    </row>
    <row r="403" spans="1:10" ht="13.35" customHeight="1" x14ac:dyDescent="0.25">
      <c r="A403" s="489" t="s">
        <v>862</v>
      </c>
      <c r="B403" s="555"/>
      <c r="C403" s="555"/>
      <c r="D403" s="555"/>
      <c r="E403" s="555"/>
      <c r="F403" s="555"/>
      <c r="G403" s="555"/>
      <c r="H403" s="555"/>
      <c r="I403" s="555"/>
      <c r="J403" s="556"/>
    </row>
    <row r="404" spans="1:10" ht="13.35" customHeight="1" x14ac:dyDescent="0.25">
      <c r="A404" s="489" t="s">
        <v>863</v>
      </c>
      <c r="B404" s="555"/>
      <c r="C404" s="555"/>
      <c r="D404" s="555"/>
      <c r="E404" s="555"/>
      <c r="F404" s="555"/>
      <c r="G404" s="555"/>
      <c r="H404" s="555"/>
      <c r="I404" s="555"/>
      <c r="J404" s="556"/>
    </row>
    <row r="405" spans="1:10" ht="13.35"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Santa Clara</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35" customHeight="1" x14ac:dyDescent="0.25">
      <c r="A441" s="455" t="s">
        <v>854</v>
      </c>
      <c r="B441" s="519"/>
      <c r="C441" s="519"/>
      <c r="D441" s="520"/>
      <c r="E441" s="527"/>
      <c r="F441" s="528"/>
      <c r="G441" s="528"/>
      <c r="H441" s="528"/>
      <c r="I441" s="528"/>
      <c r="J441" s="529"/>
    </row>
    <row r="442" spans="1:10" ht="13.35"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35"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35" customHeight="1" x14ac:dyDescent="0.25">
      <c r="A456" s="486" t="s">
        <v>861</v>
      </c>
      <c r="B456" s="553"/>
      <c r="C456" s="553"/>
      <c r="D456" s="553"/>
      <c r="E456" s="553"/>
      <c r="F456" s="553"/>
      <c r="G456" s="553"/>
      <c r="H456" s="553"/>
      <c r="I456" s="553"/>
      <c r="J456" s="554"/>
    </row>
    <row r="457" spans="1:10" ht="13.35" customHeight="1" x14ac:dyDescent="0.25">
      <c r="A457" s="489" t="s">
        <v>862</v>
      </c>
      <c r="B457" s="555"/>
      <c r="C457" s="555"/>
      <c r="D457" s="555"/>
      <c r="E457" s="555"/>
      <c r="F457" s="555"/>
      <c r="G457" s="555"/>
      <c r="H457" s="555"/>
      <c r="I457" s="555"/>
      <c r="J457" s="556"/>
    </row>
    <row r="458" spans="1:10" ht="13.35" customHeight="1" x14ac:dyDescent="0.25">
      <c r="A458" s="489" t="s">
        <v>863</v>
      </c>
      <c r="B458" s="555"/>
      <c r="C458" s="555"/>
      <c r="D458" s="555"/>
      <c r="E458" s="555"/>
      <c r="F458" s="555"/>
      <c r="G458" s="555"/>
      <c r="H458" s="555"/>
      <c r="I458" s="555"/>
      <c r="J458" s="556"/>
    </row>
    <row r="459" spans="1:10" ht="13.35"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Santa Clara</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35" customHeight="1" x14ac:dyDescent="0.25">
      <c r="A495" s="455" t="s">
        <v>854</v>
      </c>
      <c r="B495" s="519"/>
      <c r="C495" s="519"/>
      <c r="D495" s="520"/>
      <c r="E495" s="527"/>
      <c r="F495" s="528"/>
      <c r="G495" s="528"/>
      <c r="H495" s="528"/>
      <c r="I495" s="528"/>
      <c r="J495" s="529"/>
    </row>
    <row r="496" spans="1:10" ht="13.35"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35"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35" customHeight="1" x14ac:dyDescent="0.25">
      <c r="A510" s="486" t="s">
        <v>861</v>
      </c>
      <c r="B510" s="553"/>
      <c r="C510" s="553"/>
      <c r="D510" s="553"/>
      <c r="E510" s="553"/>
      <c r="F510" s="553"/>
      <c r="G510" s="553"/>
      <c r="H510" s="553"/>
      <c r="I510" s="553"/>
      <c r="J510" s="554"/>
    </row>
    <row r="511" spans="1:10" ht="13.35" customHeight="1" x14ac:dyDescent="0.25">
      <c r="A511" s="489" t="s">
        <v>862</v>
      </c>
      <c r="B511" s="555"/>
      <c r="C511" s="555"/>
      <c r="D511" s="555"/>
      <c r="E511" s="555"/>
      <c r="F511" s="555"/>
      <c r="G511" s="555"/>
      <c r="H511" s="555"/>
      <c r="I511" s="555"/>
      <c r="J511" s="556"/>
    </row>
    <row r="512" spans="1:10" ht="13.35" customHeight="1" x14ac:dyDescent="0.25">
      <c r="A512" s="489" t="s">
        <v>863</v>
      </c>
      <c r="B512" s="555"/>
      <c r="C512" s="555"/>
      <c r="D512" s="555"/>
      <c r="E512" s="555"/>
      <c r="F512" s="555"/>
      <c r="G512" s="555"/>
      <c r="H512" s="555"/>
      <c r="I512" s="555"/>
      <c r="J512" s="556"/>
    </row>
    <row r="513" spans="1:10" ht="13.35"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Santa Clara</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35" customHeight="1" x14ac:dyDescent="0.25">
      <c r="A549" s="455" t="s">
        <v>854</v>
      </c>
      <c r="B549" s="519"/>
      <c r="C549" s="519"/>
      <c r="D549" s="520"/>
      <c r="E549" s="527"/>
      <c r="F549" s="528"/>
      <c r="G549" s="528"/>
      <c r="H549" s="528"/>
      <c r="I549" s="528"/>
      <c r="J549" s="529"/>
    </row>
    <row r="550" spans="1:10" ht="13.35"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35"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35" customHeight="1" x14ac:dyDescent="0.25">
      <c r="A564" s="486" t="s">
        <v>861</v>
      </c>
      <c r="B564" s="553"/>
      <c r="C564" s="553"/>
      <c r="D564" s="553"/>
      <c r="E564" s="553"/>
      <c r="F564" s="553"/>
      <c r="G564" s="553"/>
      <c r="H564" s="553"/>
      <c r="I564" s="553"/>
      <c r="J564" s="554"/>
    </row>
    <row r="565" spans="1:10" ht="13.35" customHeight="1" x14ac:dyDescent="0.25">
      <c r="A565" s="489" t="s">
        <v>862</v>
      </c>
      <c r="B565" s="555"/>
      <c r="C565" s="555"/>
      <c r="D565" s="555"/>
      <c r="E565" s="555"/>
      <c r="F565" s="555"/>
      <c r="G565" s="555"/>
      <c r="H565" s="555"/>
      <c r="I565" s="555"/>
      <c r="J565" s="556"/>
    </row>
    <row r="566" spans="1:10" ht="13.35" customHeight="1" x14ac:dyDescent="0.25">
      <c r="A566" s="489" t="s">
        <v>863</v>
      </c>
      <c r="B566" s="555"/>
      <c r="C566" s="555"/>
      <c r="D566" s="555"/>
      <c r="E566" s="555"/>
      <c r="F566" s="555"/>
      <c r="G566" s="555"/>
      <c r="H566" s="555"/>
      <c r="I566" s="555"/>
      <c r="J566" s="556"/>
    </row>
    <row r="567" spans="1:10" ht="13.35"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Santa Clara</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Santa Clara</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Santa Clara</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Santa Clara</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Santa Clara</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2195</v>
      </c>
      <c r="E10" s="130"/>
      <c r="F10" s="39"/>
      <c r="G10" s="567" t="s">
        <v>847</v>
      </c>
      <c r="H10" s="567"/>
      <c r="I10" s="570"/>
      <c r="J10" s="174">
        <f>'REPORT 1'!$I$27</f>
        <v>2195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1373</v>
      </c>
      <c r="E17" s="39"/>
      <c r="F17" s="39"/>
      <c r="G17" s="562" t="s">
        <v>847</v>
      </c>
      <c r="H17" s="562"/>
      <c r="I17" s="563"/>
      <c r="J17" s="173">
        <f>'REPORT 3'!$J$34</f>
        <v>1373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512</v>
      </c>
      <c r="E21" s="39"/>
      <c r="F21" s="39"/>
      <c r="G21" s="562" t="s">
        <v>847</v>
      </c>
      <c r="H21" s="562"/>
      <c r="I21" s="563"/>
      <c r="J21" s="173">
        <f>'REPORT 3'!$J$44</f>
        <v>1373</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2092</v>
      </c>
      <c r="G28" s="562" t="s">
        <v>847</v>
      </c>
      <c r="H28" s="562"/>
      <c r="I28" s="563"/>
      <c r="J28" s="175">
        <f>'ARREST REPORT'!$G$18</f>
        <v>2092</v>
      </c>
    </row>
    <row r="31" spans="1:10" ht="13.8" x14ac:dyDescent="0.25">
      <c r="G31" s="564" t="s">
        <v>816</v>
      </c>
      <c r="H31" s="564"/>
      <c r="I31" s="565"/>
      <c r="J31" s="171" t="s">
        <v>827</v>
      </c>
    </row>
    <row r="32" spans="1:10" s="1" customFormat="1" ht="13.8" x14ac:dyDescent="0.25">
      <c r="G32" s="562" t="s">
        <v>847</v>
      </c>
      <c r="H32" s="562"/>
      <c r="I32" s="563"/>
      <c r="J32" s="175">
        <f>'ARREST REPORT'!$G$26</f>
        <v>2092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2020-10-26T20:50:05Z</dcterms:modified>
</cp:coreProperties>
</file>