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Probation\Juvenile Prob\"/>
    </mc:Choice>
  </mc:AlternateContent>
  <xr:revisionPtr revIDLastSave="0" documentId="13_ncr:1_{396B441A-D3F8-412A-891F-C8B24FF6F30F}"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72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<sst xmlns="http://schemas.openxmlformats.org/spreadsheetml/2006/main" count="2390" uniqueCount="952">
  <si>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</si>
  <si>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</si>
  <si>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</si>
  <si>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</si>
  <si>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</si>
  <si>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</si>
  <si>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</si>
  <si>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</si>
  <si>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</si>
  <si>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</si>
  <si>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</si>
  <si>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</si>
  <si>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</si>
  <si>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</si>
  <si>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</si>
  <si>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</si>
  <si>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</si>
  <si>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</si>
  <si>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</si>
  <si>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</si>
  <si>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</si>
  <si>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</si>
  <si>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</si>
  <si>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</si>
  <si>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</si>
  <si>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</si>
  <si>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</si>
  <si>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</si>
  <si>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</si>
  <si>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</si>
  <si>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</si>
  <si>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</si>
  <si>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</si>
  <si>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</si>
  <si>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</si>
  <si>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</si>
  <si>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</si>
  <si>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</si>
  <si>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</si>
  <si>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</si>
  <si>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</si>
  <si>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</si>
  <si>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</si>
  <si>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</si>
  <si>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</si>
  <si>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</si>
  <si>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</si>
  <si>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</si>
  <si>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</si>
  <si>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</si>
  <si>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</si>
  <si>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</si>
  <si>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</si>
  <si>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</si>
  <si>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</si>
  <si>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</si>
  <si>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</si>
  <si>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</si>
  <si>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</si>
  <si>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</si>
  <si>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</si>
  <si>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</si>
  <si>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</si>
  <si>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</si>
  <si>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</si>
  <si>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</si>
  <si>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</si>
  <si>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</si>
  <si>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</si>
  <si>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</si>
  <si>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</si>
  <si>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</si>
  <si>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</si>
  <si>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</si>
  <si>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</si>
  <si>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</si>
  <si>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</si>
  <si>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</si>
  <si>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</si>
  <si>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</si>
  <si>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</si>
  <si>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</si>
  <si>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</si>
  <si>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</si>
  <si>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</si>
  <si>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</si>
  <si>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</si>
  <si>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</si>
  <si>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</si>
  <si>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</si>
  <si>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</si>
  <si>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</si>
  <si>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</si>
  <si>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</si>
  <si>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</si>
  <si>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</si>
  <si>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</si>
  <si>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</si>
  <si>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</si>
  <si>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</si>
  <si>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</si>
  <si>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</si>
  <si>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</si>
  <si>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</si>
  <si>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</si>
  <si>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</si>
  <si>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</si>
  <si>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</si>
  <si>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</si>
  <si>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</si>
  <si>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</si>
  <si>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</si>
  <si>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</si>
  <si>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</si>
  <si>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</si>
  <si>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</si>
  <si>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</si>
  <si>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</si>
  <si>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</si>
  <si>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</si>
  <si>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</si>
  <si>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</si>
  <si>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</si>
  <si>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</si>
  <si>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</si>
  <si>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</si>
  <si>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</si>
  <si>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</si>
  <si>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</si>
  <si>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</si>
  <si>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</si>
  <si>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</si>
  <si>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</si>
  <si>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</si>
  <si>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</si>
  <si>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</si>
  <si>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</si>
  <si>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</si>
  <si>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</si>
  <si>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</si>
  <si>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</si>
  <si>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</si>
  <si>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</si>
  <si>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</si>
  <si>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</si>
  <si>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</si>
  <si>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</si>
  <si>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</si>
  <si>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</si>
  <si>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</si>
  <si>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</si>
  <si>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</si>
  <si>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</si>
  <si>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</si>
  <si>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</si>
  <si>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</si>
  <si>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</si>
  <si>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</si>
  <si>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</si>
  <si>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</si>
  <si>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</si>
  <si>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</si>
  <si>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</si>
  <si>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</si>
  <si>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</si>
  <si>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</si>
  <si>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</si>
  <si>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</si>
  <si>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</si>
  <si>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</si>
  <si>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</si>
  <si>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</si>
  <si>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</si>
  <si>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</si>
  <si>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</si>
  <si>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</si>
  <si>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</si>
  <si>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</si>
  <si>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</si>
  <si>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</si>
  <si>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</si>
  <si>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</si>
  <si>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</si>
  <si>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</si>
  <si>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</si>
  <si>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</si>
  <si>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</si>
  <si>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</si>
  <si>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</si>
  <si>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</si>
  <si>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</si>
  <si>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</si>
  <si>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</si>
  <si>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</si>
  <si>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</si>
  <si>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</si>
  <si>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</si>
  <si>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</si>
  <si>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</si>
  <si>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</si>
  <si>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</si>
  <si>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</si>
  <si>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</si>
  <si>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</si>
  <si>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</si>
  <si>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</si>
  <si>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</si>
  <si>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</si>
  <si>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</si>
  <si>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</si>
  <si>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</si>
  <si>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</si>
  <si>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</si>
  <si>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</si>
  <si>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</si>
  <si>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</si>
  <si>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</si>
  <si>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</si>
  <si>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</si>
  <si>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</si>
  <si>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</si>
  <si>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</si>
  <si>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</si>
  <si>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</si>
  <si>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</si>
  <si>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</si>
  <si>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</si>
  <si>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</si>
  <si>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</si>
  <si>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</si>
  <si>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</si>
  <si>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</si>
  <si>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</si>
  <si>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</si>
  <si>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</si>
  <si>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</si>
  <si>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</si>
  <si>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</si>
  <si>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</si>
  <si>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</si>
  <si>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</si>
  <si>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</si>
  <si>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</si>
  <si>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</si>
  <si>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</si>
  <si>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</si>
  <si>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</si>
  <si>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</si>
  <si>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</si>
  <si>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</si>
  <si>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</si>
  <si>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</si>
  <si>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</si>
  <si>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</si>
  <si>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</si>
  <si>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</si>
  <si>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</si>
  <si>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</si>
  <si>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</si>
  <si>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</si>
  <si>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</si>
  <si>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</si>
  <si>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</si>
  <si>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</si>
  <si>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</si>
  <si>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</si>
  <si>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</si>
  <si>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</si>
  <si>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</si>
  <si>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</si>
  <si>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</si>
  <si>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</si>
  <si>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</si>
  <si>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</si>
  <si>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</si>
  <si>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</si>
  <si>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</si>
  <si>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</si>
  <si>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</si>
  <si>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</si>
  <si>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</si>
  <si>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</si>
  <si>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</si>
  <si>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</si>
  <si>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</si>
  <si>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</si>
  <si>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</si>
  <si>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</si>
  <si>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</si>
  <si>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</si>
  <si>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</si>
  <si>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</si>
  <si>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</si>
  <si>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</si>
  <si>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</si>
  <si>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</si>
  <si>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</si>
  <si>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</si>
  <si>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</si>
  <si>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</si>
  <si>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</si>
  <si>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</si>
  <si>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</si>
  <si>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</si>
  <si>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</si>
  <si>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</si>
  <si>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</si>
  <si>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</si>
  <si>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</si>
  <si>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</si>
  <si>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</si>
  <si>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</si>
  <si>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</si>
  <si>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</si>
  <si>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</si>
  <si>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</si>
  <si>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</si>
  <si>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</si>
  <si>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</si>
  <si>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</si>
  <si>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</si>
  <si>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</si>
  <si>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</si>
  <si>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</si>
  <si>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</si>
  <si>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</si>
  <si>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</si>
  <si>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</si>
  <si>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</si>
  <si>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</si>
  <si>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</si>
  <si>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</si>
  <si>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</si>
  <si>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</si>
  <si>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</si>
  <si>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</si>
  <si>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</si>
  <si>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</si>
  <si>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</si>
  <si>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</si>
  <si>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</si>
  <si>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</si>
  <si>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</si>
  <si>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</si>
  <si>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</si>
  <si>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</si>
  <si>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</si>
  <si>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</si>
  <si>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</si>
  <si>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</si>
  <si>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</si>
  <si>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</si>
  <si>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</si>
  <si>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</si>
  <si>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</si>
  <si>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</si>
  <si>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</si>
  <si>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</si>
  <si>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</si>
  <si>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</si>
  <si>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</si>
  <si>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</si>
  <si>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</si>
  <si>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</si>
  <si>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</si>
  <si>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</si>
  <si>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</si>
  <si>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</si>
  <si>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</si>
  <si>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</si>
  <si>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</si>
  <si>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</si>
  <si>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</si>
  <si>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</si>
  <si>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</si>
  <si>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</si>
  <si>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</si>
  <si>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</si>
  <si>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</si>
  <si>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</si>
  <si>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</si>
  <si>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</si>
  <si>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</si>
  <si>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</si>
  <si>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</si>
  <si>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</si>
  <si>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</si>
  <si>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</si>
  <si>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</si>
  <si>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</si>
  <si>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</si>
  <si>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</si>
  <si>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</si>
  <si>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</si>
  <si>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</si>
  <si>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</si>
  <si>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</si>
  <si>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</si>
  <si>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</si>
  <si>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</si>
  <si>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</si>
  <si>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</si>
  <si>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</si>
  <si>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</si>
  <si>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</si>
  <si>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</si>
  <si>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</si>
  <si>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</si>
  <si>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</si>
  <si>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</si>
  <si>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</si>
  <si>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</si>
  <si>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</si>
  <si>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</si>
  <si>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</si>
  <si>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</si>
  <si>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</si>
  <si>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</si>
  <si>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</si>
  <si>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</si>
  <si>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</si>
  <si>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</si>
  <si>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</si>
  <si>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</si>
  <si>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</si>
  <si>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</si>
  <si>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</si>
  <si>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</si>
  <si>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</si>
  <si>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</si>
  <si>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</si>
  <si>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</si>
  <si>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</si>
  <si>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</si>
  <si>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</si>
  <si>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</si>
  <si>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</si>
  <si>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</si>
  <si>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</si>
  <si>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</si>
  <si>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</si>
  <si>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</si>
  <si>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</si>
  <si>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</si>
  <si>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</si>
  <si>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</si>
  <si>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</si>
  <si>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</si>
  <si>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</si>
  <si>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</si>
  <si>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</si>
  <si>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</si>
  <si>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</si>
  <si>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</si>
  <si>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</si>
  <si>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</si>
  <si>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</si>
  <si>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</si>
  <si>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</si>
  <si>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</si>
  <si>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</si>
  <si>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</si>
  <si>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</si>
  <si>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</si>
  <si>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</si>
  <si>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</si>
  <si>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</si>
  <si>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</si>
  <si>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</si>
  <si>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</si>
  <si>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</si>
  <si>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</si>
  <si>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</si>
  <si>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</si>
  <si>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</si>
  <si>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</si>
  <si>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</si>
  <si>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</si>
  <si>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</si>
  <si>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</si>
  <si>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</si>
  <si>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</si>
  <si>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</si>
  <si>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</si>
  <si>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</si>
  <si>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</si>
  <si>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</si>
  <si>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</si>
  <si>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</si>
  <si>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</si>
  <si>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</si>
  <si>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</si>
  <si>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</si>
  <si>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</si>
  <si>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</si>
  <si>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</si>
  <si>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</si>
  <si>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</si>
  <si>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</si>
  <si>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</si>
  <si>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</si>
  <si>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</si>
  <si>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</si>
  <si>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</si>
  <si>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</si>
  <si>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</si>
  <si>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</si>
  <si>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</si>
  <si>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</si>
  <si>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</si>
  <si>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</si>
  <si>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</si>
  <si>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</si>
  <si>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</si>
  <si>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</si>
  <si>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</si>
  <si>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</si>
  <si>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</si>
  <si>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</si>
  <si>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</si>
  <si>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</si>
  <si>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</si>
  <si>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</si>
  <si>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</si>
  <si>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</si>
  <si>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</si>
  <si>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</si>
  <si>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</si>
  <si>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</si>
  <si>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</si>
  <si>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</si>
  <si>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</si>
  <si>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</si>
  <si>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</si>
  <si>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</si>
  <si>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</si>
  <si>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</si>
  <si>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</si>
  <si>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</si>
  <si>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</si>
  <si>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</si>
  <si>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</si>
  <si>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</si>
  <si>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</si>
  <si>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</si>
  <si>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</si>
  <si>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</si>
  <si>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</si>
  <si>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</si>
  <si>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</si>
  <si>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</si>
  <si>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</si>
  <si>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</si>
  <si>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</si>
  <si>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</si>
  <si>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</si>
  <si>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</si>
  <si>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</si>
  <si>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</si>
  <si>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</si>
  <si>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</si>
  <si>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</si>
  <si>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</si>
  <si>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</si>
  <si>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</si>
  <si>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</si>
  <si>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</si>
  <si>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</si>
  <si>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</si>
  <si>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</si>
  <si>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</si>
  <si>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</si>
  <si>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</si>
  <si>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</si>
  <si>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</si>
  <si>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</si>
  <si>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</si>
  <si>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</si>
  <si>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</si>
  <si>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</si>
  <si>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</si>
  <si>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</si>
  <si>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</si>
  <si>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</si>
  <si>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</si>
  <si>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</si>
  <si>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</si>
  <si>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</si>
  <si>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</si>
  <si>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</si>
  <si>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</si>
  <si>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</si>
  <si>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</si>
  <si>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</si>
  <si>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</si>
  <si>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</si>
  <si>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</si>
  <si>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</si>
  <si>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</si>
  <si>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</si>
  <si>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</si>
  <si>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</si>
  <si>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</si>
  <si>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</si>
  <si>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</si>
  <si>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</si>
  <si>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</si>
  <si>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</si>
  <si>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</si>
  <si>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</si>
  <si>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</si>
  <si>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</si>
  <si>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</si>
  <si>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</si>
  <si>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</si>
  <si>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</si>
  <si>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</si>
  <si>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</si>
  <si>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</si>
  <si>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</si>
  <si>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</si>
  <si>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</si>
  <si>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</si>
  <si>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</si>
  <si>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</si>
  <si>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</si>
  <si>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</si>
  <si>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</si>
  <si>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</si>
  <si>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</si>
  <si>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</si>
  <si>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</si>
  <si>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</si>
  <si>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</si>
  <si>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</si>
  <si>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</si>
  <si>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</si>
  <si>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</si>
  <si>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</si>
  <si>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</si>
  <si>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</si>
  <si>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</si>
  <si>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</si>
  <si>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</si>
  <si>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</si>
  <si>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</si>
  <si>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</si>
  <si>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</si>
  <si>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</si>
  <si>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</si>
  <si>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</si>
  <si>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</si>
  <si>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</si>
  <si>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</si>
  <si>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</si>
  <si>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</si>
  <si>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</si>
  <si>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</si>
  <si>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</si>
  <si>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</si>
  <si>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</si>
  <si>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</si>
  <si>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</si>
  <si>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</si>
  <si>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</si>
  <si>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</si>
  <si>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</si>
  <si>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</si>
  <si>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</si>
  <si>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</si>
  <si>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</si>
  <si>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</si>
  <si>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</si>
  <si>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</si>
  <si>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</si>
  <si>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</si>
  <si>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</si>
  <si>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</si>
  <si>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</si>
  <si>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</si>
  <si>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</si>
  <si>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</si>
  <si>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</si>
  <si>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</si>
  <si>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</si>
  <si>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</si>
  <si>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</si>
  <si>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</si>
  <si>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</si>
  <si>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</si>
  <si>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</si>
  <si>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</si>
  <si>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</si>
  <si>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</si>
  <si>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</si>
  <si>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</si>
  <si>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</si>
  <si>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</si>
  <si>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</si>
  <si>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</si>
  <si>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</si>
  <si>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</si>
  <si>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</si>
  <si>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</si>
  <si>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</si>
  <si>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</si>
  <si>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</si>
  <si>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</si>
  <si>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</si>
  <si>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</si>
  <si>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</si>
  <si>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</si>
  <si>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</si>
  <si>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</si>
  <si>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</si>
  <si>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</si>
  <si>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</si>
  <si>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</si>
  <si>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</si>
  <si>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</si>
  <si>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</si>
  <si>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</si>
  <si>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</si>
  <si>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</si>
  <si>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</si>
  <si>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</si>
  <si>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</si>
  <si>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</si>
  <si>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</si>
  <si>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</si>
  <si>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</si>
  <si>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</si>
  <si>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</si>
  <si>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</si>
  <si>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</si>
  <si>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</si>
  <si>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</si>
  <si>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</si>
  <si>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</si>
  <si>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</si>
  <si>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</si>
  <si>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</si>
  <si>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</si>
  <si>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</si>
  <si>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</si>
  <si>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</si>
  <si>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</si>
  <si>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</si>
  <si>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</si>
  <si>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</si>
  <si>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</si>
  <si>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</si>
  <si>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</si>
  <si>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</si>
  <si>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</si>
  <si>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</si>
  <si>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</si>
  <si>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</si>
  <si>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</si>
  <si>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</si>
  <si>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</si>
  <si>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</si>
  <si>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</si>
  <si>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</si>
  <si>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</si>
  <si>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</si>
  <si>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</si>
  <si>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</si>
  <si>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</si>
  <si>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</si>
  <si>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</si>
  <si>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</si>
  <si>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</si>
  <si>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</si>
  <si>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</si>
  <si>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</si>
  <si>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</si>
  <si>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</si>
  <si>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</si>
  <si>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</si>
  <si>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</si>
  <si>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</si>
  <si>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</si>
  <si>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</si>
  <si>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</si>
  <si>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</si>
  <si>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</si>
  <si>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</si>
  <si>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</si>
  <si>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</si>
  <si>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</si>
  <si>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</si>
  <si>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</si>
  <si>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</si>
  <si>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</si>
  <si>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</si>
  <si>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</si>
  <si>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</si>
  <si>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</si>
  <si>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</si>
  <si>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</si>
  <si>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</si>
  <si>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</si>
  <si>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</si>
  <si>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</si>
  <si>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</si>
  <si>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</si>
  <si>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</si>
  <si>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</si>
  <si>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</si>
  <si>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</si>
  <si>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</si>
  <si>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</si>
  <si>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</si>
  <si>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</si>
  <si>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</si>
  <si>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</si>
  <si>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</si>
  <si>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</si>
  <si>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</si>
  <si>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</si>
  <si>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</si>
  <si>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</si>
  <si>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</si>
  <si>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</si>
  <si>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</si>
  <si>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</si>
  <si>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</si>
  <si>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</si>
  <si>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</si>
  <si>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</si>
  <si>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</si>
  <si>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</si>
  <si>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</si>
  <si>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</si>
  <si>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</si>
  <si>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</si>
  <si>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</si>
  <si>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</si>
  <si>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</si>
  <si>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</si>
  <si>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</si>
  <si>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</si>
  <si>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</si>
  <si>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</si>
  <si>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</si>
  <si>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</si>
  <si>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</si>
  <si>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</si>
  <si>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</si>
  <si>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</si>
  <si>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</si>
  <si>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</si>
  <si>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</si>
  <si>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</si>
  <si>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</si>
  <si>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</si>
  <si>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</si>
  <si>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</si>
  <si>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</si>
  <si>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</si>
  <si>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</si>
  <si>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</si>
  <si>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</si>
  <si>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</si>
  <si>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</si>
  <si>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</si>
  <si>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</si>
  <si>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</si>
  <si>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</si>
  <si>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</si>
  <si>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</si>
  <si>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</si>
  <si>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</si>
  <si>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</si>
  <si>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</si>
  <si>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</si>
  <si>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</si>
  <si>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</si>
  <si>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</si>
  <si>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</si>
  <si>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</si>
  <si>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</si>
  <si>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</si>
  <si>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</si>
  <si>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</si>
  <si>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</si>
  <si>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</si>
  <si>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</si>
  <si>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</si>
  <si>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</si>
  <si>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</si>
  <si>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</si>
  <si>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</si>
  <si>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</si>
  <si>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</si>
  <si>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</si>
  <si>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</si>
  <si>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</si>
  <si>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</si>
  <si>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</si>
  <si>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</si>
  <si>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</si>
  <si>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</si>
  <si>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</si>
  <si>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</si>
  <si>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</si>
  <si>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</si>
  <si>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</si>
  <si>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</si>
  <si>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</si>
  <si>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</si>
  <si>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</si>
  <si>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</si>
  <si>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</si>
  <si>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</si>
  <si>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</si>
  <si>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</si>
  <si>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</si>
  <si>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</si>
  <si>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</si>
  <si>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</si>
  <si>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</si>
  <si>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</si>
  <si>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</si>
  <si>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</si>
  <si>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</si>
  <si>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</si>
  <si>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</si>
  <si>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Don Raymond</t>
  </si>
  <si>
    <t>Support Services Administrator</t>
  </si>
  <si>
    <t>(530) 233-6324</t>
  </si>
  <si>
    <t>donaldraymond@co.modoc.ca.us</t>
  </si>
  <si>
    <t>Sammie Dicus</t>
  </si>
  <si>
    <t>Juvenile Corrections Counselor</t>
  </si>
  <si>
    <t>sammiedicus@co.modoc.ca.us</t>
  </si>
  <si>
    <t>Shasta County Probation</t>
  </si>
  <si>
    <t>LexisNexis</t>
  </si>
  <si>
    <t>Norchem</t>
  </si>
  <si>
    <t>Satellite Tracking of People</t>
  </si>
  <si>
    <t>Daily hall fees for juvenile offenders in custody.  Maintenance and equipment fees for transport vehicle, labor costs for tranportation officers to transport juveniles, housing for transport officers and meals for juveniles during transport.</t>
  </si>
  <si>
    <t>Drug testing &amp; in-office testing supplies.</t>
  </si>
  <si>
    <t>Finding Family tool.</t>
  </si>
  <si>
    <t>El Dorado County Probation</t>
  </si>
  <si>
    <t>Housing and treatment of youths held in secure facility.</t>
  </si>
  <si>
    <t>Dr. York</t>
  </si>
  <si>
    <t>Counseling services for youth held in secure facility.</t>
  </si>
  <si>
    <t>GPS monitoring.</t>
  </si>
  <si>
    <t>n/a</t>
  </si>
  <si>
    <t xml:space="preserve">Several petitions were filed in the 2021 year that did not get to the disposition portion of the court process until 2022. At least two of the petitions filed were also ultimately dismissed during the court process. </t>
  </si>
  <si>
    <t xml:space="preserve">We attempted to draw the data from the attached website and it would not process the request. The numbers listed above are estimates based on department records.  During 2021 the department had a shift in the case management software as well as a shift in departmental staffing that may cause our statistics to be incorrect. </t>
  </si>
  <si>
    <t xml:space="preserve">During 2021 the probation department had a significant struggle with staffing and in turn many of our lower level juvenile programs were unable to function in the capacity they should have resulting in less lower level intervention being available. The statistics submitted indicate the department did not offer lower level intervention programs and do not take into consideration the number of referrals the department did not take any action on.  The statistics may also be inaccurate due to departmental staff changes and a change in the case management software being used. As the department continues to rebuild it's staffing level it will restore many of the juvenile justice programs and services provided through the YOBG grant, including the Juvenile Delinquency Treatment Court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</si>
</sst>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mmiedicus@co.modoc.ca.us" TargetMode="External"/><Relationship Id="rId1" Type="http://schemas.openxmlformats.org/officeDocument/2006/relationships/hyperlink" Target="mailto:donaldraymond@co.modoc.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170" zoomScaleNormal="170" workbookViewId="0">
      <pane ySplit="6" topLeftCell="A28" activePane="bottomLeft" state="frozen"/>
      <selection pane="bottomLeft" activeCell="A37" sqref="A37:J5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429</v>
      </c>
      <c r="B24" s="244"/>
      <c r="C24" s="244"/>
      <c r="D24" s="244"/>
      <c r="E24" s="245"/>
      <c r="F24" s="246">
        <v>44816</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930</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931</v>
      </c>
      <c r="B29" s="235"/>
      <c r="C29" s="236"/>
      <c r="D29" s="280" t="s">
        <v>932</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933</v>
      </c>
      <c r="B32" s="241"/>
      <c r="C32" s="241"/>
      <c r="D32" s="241"/>
      <c r="E32" s="241"/>
      <c r="F32" s="240" t="s">
        <v>934</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931</v>
      </c>
      <c r="B34" s="235"/>
      <c r="C34" s="236"/>
      <c r="D34" s="237" t="s">
        <v>935</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Modoc</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Modoc</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Modoc</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Modoc</v>
      </c>
    </row>
    <row r="2" spans="1:2" x14ac:dyDescent="0.2">
      <c r="A2" t="s">
        <v>541</v>
      </c>
      <c r="B2" s="25">
        <f>Reportdate</f>
        <v>44816</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Don Raymond</v>
      </c>
    </row>
    <row r="10" spans="1:2" x14ac:dyDescent="0.2">
      <c r="A10" t="s">
        <v>218</v>
      </c>
      <c r="B10" t="str">
        <f>primarytitle</f>
        <v>Support Services Administrator</v>
      </c>
    </row>
    <row r="11" spans="1:2" x14ac:dyDescent="0.2">
      <c r="A11" t="s">
        <v>217</v>
      </c>
      <c r="B11" t="str">
        <f>primphone</f>
        <v>(530) 233-6324</v>
      </c>
    </row>
    <row r="12" spans="1:2" x14ac:dyDescent="0.2">
      <c r="A12" t="s">
        <v>193</v>
      </c>
      <c r="B12" s="10" t="str">
        <f>preemail</f>
        <v>donaldraymond@co.modoc.ca.us</v>
      </c>
    </row>
    <row r="13" spans="1:2" x14ac:dyDescent="0.2">
      <c r="A13" t="s">
        <v>365</v>
      </c>
      <c r="B13" t="str">
        <f>seccontact</f>
        <v>Sammie Dicus</v>
      </c>
    </row>
    <row r="14" spans="1:2" x14ac:dyDescent="0.2">
      <c r="A14" t="s">
        <v>366</v>
      </c>
      <c r="B14" t="str">
        <f>seccontitle</f>
        <v>Juvenile Corrections Counselor</v>
      </c>
    </row>
    <row r="15" spans="1:2" x14ac:dyDescent="0.2">
      <c r="A15" t="s">
        <v>367</v>
      </c>
      <c r="B15" t="str">
        <f>secphone</f>
        <v>(530) 233-6324</v>
      </c>
    </row>
    <row r="16" spans="1:2" x14ac:dyDescent="0.2">
      <c r="A16" t="s">
        <v>368</v>
      </c>
      <c r="B16" t="str">
        <f>secemail</f>
        <v>sammiedicus@co.modoc.ca.us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0</v>
      </c>
    </row>
    <row r="33" spans="1:2" x14ac:dyDescent="0.2">
      <c r="A33" t="s">
        <v>556</v>
      </c>
      <c r="B33" s="11">
        <f>t1jjcpasal</f>
        <v>787</v>
      </c>
    </row>
    <row r="34" spans="1:2" x14ac:dyDescent="0.2">
      <c r="A34" t="s">
        <v>557</v>
      </c>
      <c r="B34" s="11">
        <f>t1jjcpaserv</f>
        <v>0</v>
      </c>
    </row>
    <row r="35" spans="1:2" x14ac:dyDescent="0.2">
      <c r="A35" t="s">
        <v>558</v>
      </c>
      <c r="B35" s="11">
        <f>t1jjcpaprof</f>
        <v>12765</v>
      </c>
    </row>
    <row r="36" spans="1:2" x14ac:dyDescent="0.2">
      <c r="A36" t="s">
        <v>559</v>
      </c>
      <c r="B36" s="11">
        <f>t1jjcpacbo</f>
        <v>0</v>
      </c>
    </row>
    <row r="37" spans="1:2" x14ac:dyDescent="0.2">
      <c r="A37" t="s">
        <v>560</v>
      </c>
      <c r="B37" s="11">
        <f>t1jjcpaequip</f>
        <v>0</v>
      </c>
    </row>
    <row r="38" spans="1:2" x14ac:dyDescent="0.2">
      <c r="A38" t="s">
        <v>561</v>
      </c>
      <c r="B38" s="11">
        <f>t1jjcpaadmin</f>
        <v>591</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14143</v>
      </c>
    </row>
    <row r="43" spans="1:2" x14ac:dyDescent="0.2">
      <c r="A43" t="s">
        <v>565</v>
      </c>
      <c r="B43" s="11">
        <f>t1othersal</f>
        <v>0</v>
      </c>
    </row>
    <row r="44" spans="1:2" x14ac:dyDescent="0.2">
      <c r="A44" t="s">
        <v>566</v>
      </c>
      <c r="B44" s="11">
        <f>t1otherserv</f>
        <v>0</v>
      </c>
    </row>
    <row r="45" spans="1:2" x14ac:dyDescent="0.2">
      <c r="A45" t="s">
        <v>567</v>
      </c>
      <c r="B45" s="11">
        <f>t1otherprof</f>
        <v>37835</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37835</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Modoc</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Modoc</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14143</v>
      </c>
    </row>
    <row r="164" spans="1:2" x14ac:dyDescent="0.2">
      <c r="A164" t="s">
        <v>760</v>
      </c>
      <c r="B164" t="e">
        <f>Othert1</f>
        <v>#REF!</v>
      </c>
    </row>
    <row r="165" spans="1:2" x14ac:dyDescent="0.2">
      <c r="A165" t="s">
        <v>761</v>
      </c>
      <c r="B165" s="11">
        <f>t1othertot</f>
        <v>37835</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Modoc</v>
      </c>
      <c r="B2" s="25">
        <f>Reportdate</f>
        <v>44816</v>
      </c>
      <c r="C2" s="24" t="e">
        <f>Chief</f>
        <v>#REF!</v>
      </c>
      <c r="D2" t="e">
        <f>Chiefphone2</f>
        <v>#REF!</v>
      </c>
      <c r="E2" s="10" t="e">
        <f>Address</f>
        <v>#REF!</v>
      </c>
      <c r="F2" s="10" t="e">
        <f>City</f>
        <v>#REF!</v>
      </c>
      <c r="G2" s="9" t="e">
        <f>ZIP</f>
        <v>#REF!</v>
      </c>
      <c r="H2" s="10" t="e">
        <f>Chiefemail2</f>
        <v>#REF!</v>
      </c>
      <c r="I2" t="str">
        <f>primcontact</f>
        <v>Don Raymond</v>
      </c>
      <c r="J2" t="str">
        <f>primarytitle</f>
        <v>Support Services Administrator</v>
      </c>
      <c r="K2" t="str">
        <f>primphone</f>
        <v>(530) 233-6324</v>
      </c>
      <c r="L2" s="10" t="str">
        <f>preemail</f>
        <v>donaldraymond@co.modoc.ca.us</v>
      </c>
      <c r="M2" t="str">
        <f>seccontact</f>
        <v>Sammie Dicus</v>
      </c>
      <c r="N2" t="str">
        <f>seccontitle</f>
        <v>Juvenile Corrections Counselor</v>
      </c>
      <c r="O2" t="str">
        <f>secphone</f>
        <v>(530) 233-6324</v>
      </c>
      <c r="P2" t="str">
        <f>secemail</f>
        <v>sammiedicus@co.modoc.ca.us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787</v>
      </c>
      <c r="AH2" s="11">
        <f>t1jjcpaserv</f>
        <v>0</v>
      </c>
      <c r="AI2" s="11">
        <f>t1jjcpaprof</f>
        <v>12765</v>
      </c>
      <c r="AJ2" s="11">
        <f>t1jjcpacbo</f>
        <v>0</v>
      </c>
      <c r="AK2" s="11">
        <f>t1jjcpaequip</f>
        <v>0</v>
      </c>
      <c r="AL2" s="11">
        <f>t1jjcpaadmin</f>
        <v>591</v>
      </c>
      <c r="AM2" s="11">
        <f>t1jjcpaothr1</f>
        <v>0</v>
      </c>
      <c r="AN2" s="11">
        <f>t1jjcpaothr2</f>
        <v>0</v>
      </c>
      <c r="AO2" s="11">
        <f>t1jjcpaothr3</f>
        <v>0</v>
      </c>
      <c r="AP2" s="11">
        <f>t1jjcpatot</f>
        <v>14143</v>
      </c>
      <c r="AQ2" s="11">
        <f>t1othersal</f>
        <v>0</v>
      </c>
      <c r="AR2" s="11">
        <f>t1otherserv</f>
        <v>0</v>
      </c>
      <c r="AS2" s="11">
        <f>t1otherprof</f>
        <v>37835</v>
      </c>
      <c r="AT2" s="11">
        <f>t1othercbo</f>
        <v>0</v>
      </c>
      <c r="AU2" s="11">
        <f>t1otherequip</f>
        <v>0</v>
      </c>
      <c r="AV2" s="11">
        <f>t1otheradmin</f>
        <v>0</v>
      </c>
      <c r="AW2" s="11">
        <f>t1otherothr1</f>
        <v>0</v>
      </c>
      <c r="AX2" s="11">
        <f>t1otherothr2</f>
        <v>0</v>
      </c>
      <c r="AY2" s="11">
        <f>t1otherothr3</f>
        <v>0</v>
      </c>
      <c r="AZ2" s="11">
        <f>t1othertot</f>
        <v>37835</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Modoc</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Modoc</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14143</v>
      </c>
      <c r="FH2" t="e">
        <f>Othert1</f>
        <v>#REF!</v>
      </c>
      <c r="FI2" s="11">
        <f>t1othertot</f>
        <v>37835</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Modoc</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v>0</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6</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v>3</v>
      </c>
      <c r="J14" s="302"/>
      <c r="K14" s="97"/>
      <c r="L14" s="97"/>
      <c r="M14" s="97"/>
      <c r="N14" s="97"/>
      <c r="O14" s="98"/>
    </row>
    <row r="15" spans="1:24" ht="14.25" x14ac:dyDescent="0.2">
      <c r="A15" s="91"/>
      <c r="B15" s="45"/>
      <c r="C15" s="128"/>
      <c r="D15" s="128"/>
      <c r="E15" s="310" t="s">
        <v>815</v>
      </c>
      <c r="F15" s="310"/>
      <c r="G15" s="310"/>
      <c r="H15" s="310"/>
      <c r="I15" s="304">
        <v>3</v>
      </c>
      <c r="J15" s="305"/>
      <c r="K15" s="97"/>
      <c r="L15" s="97"/>
      <c r="M15" s="97"/>
      <c r="N15" s="97"/>
      <c r="O15" s="98"/>
    </row>
    <row r="16" spans="1:24" ht="15" x14ac:dyDescent="0.25">
      <c r="A16" s="102"/>
      <c r="B16" s="45"/>
      <c r="C16" s="128"/>
      <c r="D16" s="128"/>
      <c r="E16" s="306" t="s">
        <v>827</v>
      </c>
      <c r="F16" s="306"/>
      <c r="G16" s="306"/>
      <c r="H16" s="306"/>
      <c r="I16" s="311">
        <f>SUM(I14:J15)</f>
        <v>6</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v>3</v>
      </c>
      <c r="J20" s="302"/>
      <c r="K20" s="97"/>
      <c r="L20" s="97"/>
      <c r="M20" s="97"/>
      <c r="N20" s="97"/>
      <c r="O20" s="98"/>
    </row>
    <row r="21" spans="1:24" ht="14.25" x14ac:dyDescent="0.2">
      <c r="A21" s="102"/>
      <c r="B21" s="128"/>
      <c r="C21" s="128"/>
      <c r="D21" s="128"/>
      <c r="E21" s="310" t="s">
        <v>818</v>
      </c>
      <c r="F21" s="310"/>
      <c r="G21" s="310"/>
      <c r="H21" s="310"/>
      <c r="I21" s="313">
        <v>2</v>
      </c>
      <c r="J21" s="314"/>
      <c r="K21" s="97"/>
      <c r="L21" s="97"/>
      <c r="M21" s="97"/>
      <c r="N21" s="97"/>
      <c r="O21" s="98"/>
    </row>
    <row r="22" spans="1:24" ht="14.25" x14ac:dyDescent="0.2">
      <c r="A22" s="102"/>
      <c r="B22" s="128"/>
      <c r="C22" s="128"/>
      <c r="D22" s="128"/>
      <c r="E22" s="300" t="s">
        <v>819</v>
      </c>
      <c r="F22" s="300"/>
      <c r="G22" s="300"/>
      <c r="H22" s="300"/>
      <c r="I22" s="301">
        <v>0</v>
      </c>
      <c r="J22" s="302"/>
      <c r="K22" s="97"/>
      <c r="L22" s="97"/>
      <c r="M22" s="97"/>
      <c r="N22" s="97"/>
      <c r="O22" s="98"/>
    </row>
    <row r="23" spans="1:24" ht="14.25" x14ac:dyDescent="0.2">
      <c r="A23" s="102"/>
      <c r="B23" s="128"/>
      <c r="C23" s="128"/>
      <c r="D23" s="128"/>
      <c r="E23" s="310" t="s">
        <v>820</v>
      </c>
      <c r="F23" s="310"/>
      <c r="G23" s="310"/>
      <c r="H23" s="310"/>
      <c r="I23" s="304">
        <v>0</v>
      </c>
      <c r="J23" s="305"/>
      <c r="K23" s="97"/>
      <c r="L23" s="97"/>
      <c r="M23" s="97"/>
      <c r="N23" s="97"/>
      <c r="O23" s="98"/>
    </row>
    <row r="24" spans="1:24" ht="14.25" x14ac:dyDescent="0.2">
      <c r="A24" s="102"/>
      <c r="B24" s="128"/>
      <c r="C24" s="128"/>
      <c r="D24" s="128"/>
      <c r="E24" s="300" t="s">
        <v>821</v>
      </c>
      <c r="F24" s="300"/>
      <c r="G24" s="300"/>
      <c r="H24" s="300"/>
      <c r="I24" s="301">
        <v>0</v>
      </c>
      <c r="J24" s="302"/>
      <c r="K24" s="97"/>
      <c r="L24" s="97"/>
      <c r="M24" s="97"/>
      <c r="N24" s="97"/>
      <c r="O24" s="98"/>
    </row>
    <row r="25" spans="1:24" ht="14.25" x14ac:dyDescent="0.2">
      <c r="A25" s="102"/>
      <c r="B25" s="128"/>
      <c r="C25" s="128"/>
      <c r="D25" s="128"/>
      <c r="E25" s="310" t="s">
        <v>822</v>
      </c>
      <c r="F25" s="310"/>
      <c r="G25" s="310"/>
      <c r="H25" s="310"/>
      <c r="I25" s="304">
        <v>1</v>
      </c>
      <c r="J25" s="305"/>
      <c r="K25" s="97"/>
      <c r="L25" s="97"/>
      <c r="M25" s="97"/>
      <c r="N25" s="97"/>
      <c r="O25" s="98"/>
    </row>
    <row r="26" spans="1:24" ht="14.25" x14ac:dyDescent="0.2">
      <c r="A26" s="102"/>
      <c r="B26" s="128"/>
      <c r="C26" s="128"/>
      <c r="D26" s="128"/>
      <c r="E26" s="300" t="s">
        <v>823</v>
      </c>
      <c r="F26" s="300"/>
      <c r="G26" s="300"/>
      <c r="H26" s="300"/>
      <c r="I26" s="301">
        <v>0</v>
      </c>
      <c r="J26" s="302"/>
      <c r="K26" s="97"/>
      <c r="L26" s="97"/>
      <c r="M26" s="97"/>
      <c r="N26" s="97"/>
      <c r="O26" s="98"/>
    </row>
    <row r="27" spans="1:24" ht="15" x14ac:dyDescent="0.25">
      <c r="A27" s="102"/>
      <c r="B27" s="128"/>
      <c r="C27" s="128"/>
      <c r="D27" s="128"/>
      <c r="E27" s="306" t="s">
        <v>827</v>
      </c>
      <c r="F27" s="306"/>
      <c r="G27" s="306"/>
      <c r="H27" s="306"/>
      <c r="I27" s="311">
        <f>SUM(I20:J26)</f>
        <v>6</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t="s">
        <v>948</v>
      </c>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3" activePane="bottomLeft" state="frozen"/>
      <selection activeCell="B1" sqref="B1"/>
      <selection pane="bottomLeft" activeCell="A48" sqref="A48:O54"/>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Modoc</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c r="K7" s="360"/>
      <c r="L7" s="45"/>
      <c r="M7" s="45"/>
      <c r="N7" s="45"/>
      <c r="O7" s="92"/>
    </row>
    <row r="8" spans="1:37" ht="14.1" customHeight="1" x14ac:dyDescent="0.2">
      <c r="A8" s="91"/>
      <c r="B8" s="128"/>
      <c r="C8" s="128"/>
      <c r="D8" s="353" t="s">
        <v>890</v>
      </c>
      <c r="E8" s="354"/>
      <c r="F8" s="354"/>
      <c r="G8" s="354"/>
      <c r="H8" s="354"/>
      <c r="I8" s="355"/>
      <c r="J8" s="361">
        <v>0</v>
      </c>
      <c r="K8" s="362"/>
      <c r="L8" s="125"/>
      <c r="M8" s="125"/>
      <c r="N8" s="125"/>
      <c r="O8" s="126"/>
      <c r="P8" s="214"/>
    </row>
    <row r="9" spans="1:37" ht="14.1" customHeight="1" x14ac:dyDescent="0.2">
      <c r="A9" s="91"/>
      <c r="B9" s="128"/>
      <c r="C9" s="128"/>
      <c r="D9" s="356" t="s">
        <v>827</v>
      </c>
      <c r="E9" s="357"/>
      <c r="F9" s="357"/>
      <c r="G9" s="357"/>
      <c r="H9" s="357"/>
      <c r="I9" s="358"/>
      <c r="J9" s="363">
        <f>SUM(I7:J8)</f>
        <v>0</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0</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0</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1</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0</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v>0</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v>1</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1</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0</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v>1</v>
      </c>
      <c r="K32" s="347"/>
      <c r="L32" s="125"/>
      <c r="M32" s="125"/>
      <c r="N32" s="125"/>
      <c r="O32" s="126"/>
      <c r="P32" s="214"/>
    </row>
    <row r="33" spans="1:37" ht="14.1" customHeight="1" x14ac:dyDescent="0.2">
      <c r="A33" s="91"/>
      <c r="B33" s="45"/>
      <c r="C33" s="45"/>
      <c r="D33" s="343" t="s">
        <v>815</v>
      </c>
      <c r="E33" s="344"/>
      <c r="F33" s="344"/>
      <c r="G33" s="344"/>
      <c r="H33" s="344"/>
      <c r="I33" s="345"/>
      <c r="J33" s="379">
        <v>0</v>
      </c>
      <c r="K33" s="380"/>
      <c r="L33" s="125"/>
      <c r="M33" s="125"/>
      <c r="N33" s="125"/>
      <c r="O33" s="126"/>
      <c r="P33" s="214"/>
    </row>
    <row r="34" spans="1:37" ht="14.1" customHeight="1" x14ac:dyDescent="0.2">
      <c r="A34" s="91"/>
      <c r="B34" s="45"/>
      <c r="C34" s="45"/>
      <c r="D34" s="384" t="s">
        <v>827</v>
      </c>
      <c r="E34" s="384"/>
      <c r="F34" s="384"/>
      <c r="G34" s="384"/>
      <c r="H34" s="384"/>
      <c r="I34" s="384"/>
      <c r="J34" s="381">
        <f>SUM(J32:K33)</f>
        <v>1</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v>1</v>
      </c>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v>0</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v>0</v>
      </c>
      <c r="K39" s="302"/>
      <c r="L39" s="125"/>
      <c r="M39" s="125"/>
      <c r="N39" s="125"/>
      <c r="O39" s="126"/>
      <c r="P39" s="214"/>
    </row>
    <row r="40" spans="1:37" ht="14.1" customHeight="1" x14ac:dyDescent="0.2">
      <c r="A40" s="91"/>
      <c r="B40" s="136"/>
      <c r="C40" s="128"/>
      <c r="D40" s="388" t="s">
        <v>820</v>
      </c>
      <c r="E40" s="389"/>
      <c r="F40" s="389"/>
      <c r="G40" s="389"/>
      <c r="H40" s="389"/>
      <c r="I40" s="389"/>
      <c r="J40" s="304">
        <v>0</v>
      </c>
      <c r="K40" s="305"/>
      <c r="L40" s="125"/>
      <c r="M40" s="125"/>
      <c r="N40" s="125"/>
      <c r="O40" s="126"/>
      <c r="P40" s="214"/>
    </row>
    <row r="41" spans="1:37" ht="14.1" customHeight="1" x14ac:dyDescent="0.2">
      <c r="A41" s="91"/>
      <c r="B41" s="136"/>
      <c r="C41" s="128"/>
      <c r="D41" s="386" t="s">
        <v>821</v>
      </c>
      <c r="E41" s="387"/>
      <c r="F41" s="387"/>
      <c r="G41" s="387"/>
      <c r="H41" s="387"/>
      <c r="I41" s="387"/>
      <c r="J41" s="301">
        <v>0</v>
      </c>
      <c r="K41" s="302"/>
      <c r="L41" s="125"/>
      <c r="M41" s="125"/>
      <c r="N41" s="125"/>
      <c r="O41" s="126"/>
      <c r="P41" s="214"/>
    </row>
    <row r="42" spans="1:37" s="1" customFormat="1" ht="14.1" customHeight="1" x14ac:dyDescent="0.2">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v>0</v>
      </c>
      <c r="K43" s="302"/>
      <c r="L43" s="125"/>
      <c r="M43" s="125"/>
      <c r="N43" s="125"/>
      <c r="O43" s="126"/>
      <c r="P43" s="214"/>
    </row>
    <row r="44" spans="1:37" ht="14.1" customHeight="1" x14ac:dyDescent="0.2">
      <c r="A44" s="91"/>
      <c r="B44" s="128"/>
      <c r="C44" s="128"/>
      <c r="D44" s="390" t="s">
        <v>827</v>
      </c>
      <c r="E44" s="391"/>
      <c r="F44" s="391"/>
      <c r="G44" s="391"/>
      <c r="H44" s="391"/>
      <c r="I44" s="391"/>
      <c r="J44" s="311">
        <f>SUM(J37:K43)</f>
        <v>1</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t="s">
        <v>949</v>
      </c>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N27" sqref="N27"/>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Modoc</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5</v>
      </c>
      <c r="H9" s="328"/>
      <c r="I9" s="183"/>
    </row>
    <row r="10" spans="1:21" ht="15" x14ac:dyDescent="0.2">
      <c r="A10" s="165"/>
      <c r="B10" s="206"/>
      <c r="C10" s="409" t="s">
        <v>872</v>
      </c>
      <c r="D10" s="409"/>
      <c r="E10" s="409"/>
      <c r="F10" s="409"/>
      <c r="G10" s="397">
        <v>1</v>
      </c>
      <c r="H10" s="397"/>
      <c r="I10" s="183"/>
    </row>
    <row r="11" spans="1:21" ht="15" x14ac:dyDescent="0.2">
      <c r="A11" s="165"/>
      <c r="B11" s="206"/>
      <c r="C11" s="401" t="s">
        <v>873</v>
      </c>
      <c r="D11" s="401"/>
      <c r="E11" s="401"/>
      <c r="F11" s="401"/>
      <c r="G11" s="328">
        <v>0</v>
      </c>
      <c r="H11" s="328"/>
      <c r="I11" s="183"/>
    </row>
    <row r="12" spans="1:21" ht="15" x14ac:dyDescent="0.25">
      <c r="A12" s="165"/>
      <c r="B12" s="177"/>
      <c r="C12" s="306" t="s">
        <v>827</v>
      </c>
      <c r="D12" s="306"/>
      <c r="E12" s="306"/>
      <c r="F12" s="306"/>
      <c r="G12" s="406">
        <f>SUM(G9:H11)</f>
        <v>6</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3</v>
      </c>
      <c r="H16" s="328"/>
      <c r="I16" s="98"/>
    </row>
    <row r="17" spans="1:9" ht="14.25" x14ac:dyDescent="0.2">
      <c r="A17" s="102"/>
      <c r="B17" s="128"/>
      <c r="C17" s="310" t="s">
        <v>815</v>
      </c>
      <c r="D17" s="310"/>
      <c r="E17" s="310"/>
      <c r="F17" s="310"/>
      <c r="G17" s="397">
        <v>3</v>
      </c>
      <c r="H17" s="397"/>
      <c r="I17" s="98"/>
    </row>
    <row r="18" spans="1:9" ht="15" x14ac:dyDescent="0.25">
      <c r="A18" s="102"/>
      <c r="B18" s="128"/>
      <c r="C18" s="306" t="s">
        <v>827</v>
      </c>
      <c r="D18" s="306"/>
      <c r="E18" s="306"/>
      <c r="F18" s="306"/>
      <c r="G18" s="392">
        <f>SUM(G16:H17)</f>
        <v>6</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0</v>
      </c>
      <c r="H22" s="328"/>
      <c r="I22" s="98"/>
    </row>
    <row r="23" spans="1:9" ht="14.25" x14ac:dyDescent="0.2">
      <c r="A23" s="102"/>
      <c r="B23" s="128"/>
      <c r="C23" s="310" t="s">
        <v>818</v>
      </c>
      <c r="D23" s="310"/>
      <c r="E23" s="310"/>
      <c r="F23" s="310"/>
      <c r="G23" s="393">
        <v>2</v>
      </c>
      <c r="H23" s="393"/>
      <c r="I23" s="98"/>
    </row>
    <row r="24" spans="1:9" ht="14.25" x14ac:dyDescent="0.2">
      <c r="A24" s="102"/>
      <c r="B24" s="128"/>
      <c r="C24" s="300" t="s">
        <v>817</v>
      </c>
      <c r="D24" s="300"/>
      <c r="E24" s="300"/>
      <c r="F24" s="300"/>
      <c r="G24" s="328">
        <v>3</v>
      </c>
      <c r="H24" s="328"/>
      <c r="I24" s="98"/>
    </row>
    <row r="25" spans="1:9" ht="14.25" x14ac:dyDescent="0.2">
      <c r="A25" s="102"/>
      <c r="B25" s="128"/>
      <c r="C25" s="303" t="s">
        <v>512</v>
      </c>
      <c r="D25" s="303"/>
      <c r="E25" s="303"/>
      <c r="F25" s="303"/>
      <c r="G25" s="397">
        <v>1</v>
      </c>
      <c r="H25" s="397"/>
      <c r="I25" s="98"/>
    </row>
    <row r="26" spans="1:9" ht="15" x14ac:dyDescent="0.25">
      <c r="A26" s="102"/>
      <c r="B26" s="128"/>
      <c r="C26" s="306" t="s">
        <v>827</v>
      </c>
      <c r="D26" s="306"/>
      <c r="E26" s="306"/>
      <c r="F26" s="306"/>
      <c r="G26" s="392">
        <f>SUM(G22:H25)</f>
        <v>6</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t="s">
        <v>950</v>
      </c>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L44" sqref="L44"/>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Modoc</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951</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abSelected="1" topLeftCell="A113" zoomScaleNormal="100" workbookViewId="0">
      <selection activeCell="G133" sqref="G133:H133"/>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Modoc</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Modoc</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Modoc</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t="s">
        <v>936</v>
      </c>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c r="F132" s="466"/>
      <c r="G132" s="466">
        <v>787</v>
      </c>
      <c r="H132" s="466"/>
      <c r="I132" s="467"/>
      <c r="J132" s="467"/>
    </row>
    <row r="133" spans="1:16" x14ac:dyDescent="0.2">
      <c r="A133" s="513" t="s">
        <v>528</v>
      </c>
      <c r="B133" s="513"/>
      <c r="C133" s="513"/>
      <c r="D133" s="513"/>
      <c r="E133" s="448"/>
      <c r="F133" s="448"/>
      <c r="G133" s="449"/>
      <c r="H133" s="449"/>
      <c r="I133" s="465"/>
      <c r="J133" s="465"/>
    </row>
    <row r="134" spans="1:16" x14ac:dyDescent="0.2">
      <c r="A134" s="517" t="s">
        <v>529</v>
      </c>
      <c r="B134" s="517"/>
      <c r="C134" s="517"/>
      <c r="D134" s="517"/>
      <c r="E134" s="466"/>
      <c r="F134" s="466"/>
      <c r="G134" s="466">
        <v>12765</v>
      </c>
      <c r="H134" s="466"/>
      <c r="I134" s="467">
        <v>37835</v>
      </c>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c r="F137" s="448"/>
      <c r="G137" s="449">
        <v>591</v>
      </c>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0</v>
      </c>
      <c r="F142" s="453"/>
      <c r="G142" s="453">
        <f>SUM(G132:G141)</f>
        <v>14143</v>
      </c>
      <c r="H142" s="453"/>
      <c r="I142" s="453">
        <f>SUM(I132:I141)</f>
        <v>37835</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940</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Modoc</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t="s">
        <v>943</v>
      </c>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c r="H184" s="466"/>
      <c r="I184" s="467"/>
      <c r="J184" s="467"/>
    </row>
    <row r="185" spans="1:20" x14ac:dyDescent="0.2">
      <c r="A185" s="462" t="s">
        <v>528</v>
      </c>
      <c r="B185" s="463"/>
      <c r="C185" s="463"/>
      <c r="D185" s="464"/>
      <c r="E185" s="448"/>
      <c r="F185" s="448"/>
      <c r="G185" s="449"/>
      <c r="H185" s="449"/>
      <c r="I185" s="465"/>
      <c r="J185" s="465"/>
    </row>
    <row r="186" spans="1:20" x14ac:dyDescent="0.2">
      <c r="A186" s="457" t="s">
        <v>529</v>
      </c>
      <c r="B186" s="458"/>
      <c r="C186" s="458"/>
      <c r="D186" s="459"/>
      <c r="E186" s="466"/>
      <c r="F186" s="466"/>
      <c r="G186" s="466"/>
      <c r="H186" s="466"/>
      <c r="I186" s="467">
        <v>30450</v>
      </c>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0</v>
      </c>
      <c r="F194" s="453"/>
      <c r="G194" s="453">
        <f>SUM(G184:G193)</f>
        <v>0</v>
      </c>
      <c r="H194" s="453"/>
      <c r="I194" s="453">
        <f>SUM(I184:I193)</f>
        <v>30450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944</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Modoc</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t="s">
        <v>945</v>
      </c>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v>16437</v>
      </c>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0</v>
      </c>
      <c r="H247" s="453"/>
      <c r="I247" s="453">
        <f>SUM(I237:I246)</f>
        <v>16437</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t="s">
        <v>946</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Modoc</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t="s">
        <v>938</v>
      </c>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v>21</v>
      </c>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0</v>
      </c>
      <c r="H305" s="453"/>
      <c r="I305" s="453">
        <f>SUM(I295:I304)</f>
        <v>21</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t="s">
        <v>941</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Modoc</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t="s">
        <v>939</v>
      </c>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c r="H355" s="466"/>
      <c r="I355" s="467">
        <v>648</v>
      </c>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0</v>
      </c>
      <c r="H363" s="453"/>
      <c r="I363" s="453">
        <f>SUM(I353:I362)</f>
        <v>648</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t="s">
        <v>947</v>
      </c>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Modoc</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t="s">
        <v>937</v>
      </c>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v>5756</v>
      </c>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5756</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t="s">
        <v>942</v>
      </c>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Modoc</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Modoc</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Modoc</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Modoc</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Modoc</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Modoc</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Modoc</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Modoc</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Modoc</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890:J924 A368:J402 A310:J344 A484:J518 A542:J576 A600:J634 A658:J692 A832:J866 A426:J460"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Modoc</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Modoc</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Modoc</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Modoc</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Modoc</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Modoc</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Modoc</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Modoc</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Modoc</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Modoc</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Modoc</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Modoc</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Modoc</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Modoc</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Modoc</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Modoc</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6</v>
      </c>
      <c r="E10" s="130"/>
      <c r="F10" s="39"/>
      <c r="G10" s="571" t="s">
        <v>847</v>
      </c>
      <c r="H10" s="571"/>
      <c r="I10" s="572"/>
      <c r="J10" s="174">
        <f>'REPORT 1'!$I$27</f>
        <v>6</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0</v>
      </c>
      <c r="E17" s="39"/>
      <c r="F17" s="39"/>
      <c r="G17" s="575" t="s">
        <v>847</v>
      </c>
      <c r="H17" s="575"/>
      <c r="I17" s="576"/>
      <c r="J17" s="173">
        <f>'REPORT 3'!$J$34</f>
        <v>1</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1</v>
      </c>
      <c r="E21" s="39"/>
      <c r="F21" s="39"/>
      <c r="G21" s="575" t="s">
        <v>847</v>
      </c>
      <c r="H21" s="575"/>
      <c r="I21" s="576"/>
      <c r="J21" s="173">
        <f>'REPORT 3'!$J$44</f>
        <v>1</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6</v>
      </c>
      <c r="G28" s="575" t="s">
        <v>847</v>
      </c>
      <c r="H28" s="575"/>
      <c r="I28" s="576"/>
      <c r="J28" s="175">
        <f>'ARREST REPORT'!$G$18</f>
        <v>6</v>
      </c>
    </row>
    <row r="31" spans="1:10" ht="15" x14ac:dyDescent="0.25">
      <c r="G31" s="569" t="s">
        <v>816</v>
      </c>
      <c r="H31" s="569"/>
      <c r="I31" s="570"/>
      <c r="J31" s="171" t="s">
        <v>827</v>
      </c>
    </row>
    <row r="32" spans="1:10" s="1" customFormat="1" ht="15" x14ac:dyDescent="0.25">
      <c r="G32" s="575" t="s">
        <v>847</v>
      </c>
      <c r="H32" s="575"/>
      <c r="I32" s="576"/>
      <c r="J32" s="175">
        <f>'ARREST REPORT'!$G$26</f>
        <v>6</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Don Raymond</cp:lastModifiedBy>
  <cp:lastPrinted>2022-09-30T00:14:13Z</cp:lastPrinted>
  <dcterms:created xsi:type="dcterms:W3CDTF">2010-06-09T19:05:00Z</dcterms:created>
  <dcterms:modified xsi:type="dcterms:W3CDTF">2022-09-30T16:13:43Z</dcterms:modified>
</cp:coreProperties>
</file>