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Q:\BSCC\JJCPA\"/>
    </mc:Choice>
  </mc:AlternateContent>
  <xr:revisionPtr revIDLastSave="0" documentId="8_{F50FD46B-433C-4860-BD33-B6617E41D412}" xr6:coauthVersionLast="36" xr6:coauthVersionMax="3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workbook>
</file>

<file path=xl/calcChain.xml><?xml version="1.0" encoding="utf-8"?>
<calcChain xmlns="http://schemas.openxmlformats.org/spreadsheetml/2006/main">
  <c r="G133"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<sst xmlns="http://schemas.openxmlformats.org/spreadsheetml/2006/main" count="2379" uniqueCount="942">
  <si>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</si>
  <si>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</si>
  <si>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</si>
  <si>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</si>
  <si>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</si>
  <si>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</si>
  <si>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</si>
  <si>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</si>
  <si>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</si>
  <si>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</si>
  <si>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</si>
  <si>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</si>
  <si>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</si>
  <si>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</si>
  <si>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</si>
  <si>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</si>
  <si>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</si>
  <si>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</si>
  <si>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</si>
  <si>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</si>
  <si>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</si>
  <si>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</si>
  <si>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</si>
  <si>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</si>
  <si>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</si>
  <si>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</si>
  <si>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</si>
  <si>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</si>
  <si>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</si>
  <si>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</si>
  <si>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</si>
  <si>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</si>
  <si>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</si>
  <si>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</si>
  <si>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</si>
  <si>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</si>
  <si>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</si>
  <si>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</si>
  <si>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</si>
  <si>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</si>
  <si>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</si>
  <si>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</si>
  <si>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</si>
  <si>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</si>
  <si>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</si>
  <si>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</si>
  <si>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</si>
  <si>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</si>
  <si>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</si>
  <si>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</si>
  <si>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</si>
  <si>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</si>
  <si>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</si>
  <si>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</si>
  <si>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</si>
  <si>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</si>
  <si>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</si>
  <si>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</si>
  <si>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</si>
  <si>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</si>
  <si>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</si>
  <si>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</si>
  <si>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</si>
  <si>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</si>
  <si>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</si>
  <si>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</si>
  <si>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</si>
  <si>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</si>
  <si>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</si>
  <si>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</si>
  <si>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</si>
  <si>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</si>
  <si>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</si>
  <si>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</si>
  <si>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</si>
  <si>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</si>
  <si>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</si>
  <si>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</si>
  <si>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</si>
  <si>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</si>
  <si>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</si>
  <si>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</si>
  <si>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</si>
  <si>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</si>
  <si>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</si>
  <si>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</si>
  <si>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</si>
  <si>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</si>
  <si>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</si>
  <si>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</si>
  <si>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</si>
  <si>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</si>
  <si>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</si>
  <si>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</si>
  <si>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</si>
  <si>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</si>
  <si>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</si>
  <si>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</si>
  <si>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</si>
  <si>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</si>
  <si>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</si>
  <si>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</si>
  <si>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</si>
  <si>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</si>
  <si>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</si>
  <si>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</si>
  <si>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</si>
  <si>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</si>
  <si>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</si>
  <si>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</si>
  <si>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</si>
  <si>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</si>
  <si>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</si>
  <si>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</si>
  <si>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</si>
  <si>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</si>
  <si>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</si>
  <si>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</si>
  <si>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</si>
  <si>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</si>
  <si>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</si>
  <si>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</si>
  <si>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</si>
  <si>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</si>
  <si>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</si>
  <si>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</si>
  <si>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</si>
  <si>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</si>
  <si>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</si>
  <si>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</si>
  <si>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</si>
  <si>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</si>
  <si>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</si>
  <si>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</si>
  <si>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</si>
  <si>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</si>
  <si>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</si>
  <si>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</si>
  <si>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</si>
  <si>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</si>
  <si>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</si>
  <si>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</si>
  <si>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</si>
  <si>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</si>
  <si>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</si>
  <si>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</si>
  <si>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</si>
  <si>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</si>
  <si>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</si>
  <si>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</si>
  <si>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</si>
  <si>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</si>
  <si>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</si>
  <si>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</si>
  <si>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</si>
  <si>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</si>
  <si>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</si>
  <si>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</si>
  <si>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</si>
  <si>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</si>
  <si>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</si>
  <si>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</si>
  <si>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</si>
  <si>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</si>
  <si>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</si>
  <si>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</si>
  <si>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</si>
  <si>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</si>
  <si>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</si>
  <si>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</si>
  <si>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</si>
  <si>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</si>
  <si>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</si>
  <si>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</si>
  <si>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</si>
  <si>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</si>
  <si>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</si>
  <si>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</si>
  <si>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</si>
  <si>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</si>
  <si>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</si>
  <si>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</si>
  <si>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</si>
  <si>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</si>
  <si>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</si>
  <si>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</si>
  <si>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</si>
  <si>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</si>
  <si>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</si>
  <si>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</si>
  <si>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</si>
  <si>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</si>
  <si>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</si>
  <si>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</si>
  <si>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</si>
  <si>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</si>
  <si>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</si>
  <si>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</si>
  <si>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</si>
  <si>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</si>
  <si>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</si>
  <si>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</si>
  <si>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</si>
  <si>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</si>
  <si>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</si>
  <si>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</si>
  <si>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</si>
  <si>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</si>
  <si>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</si>
  <si>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</si>
  <si>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</si>
  <si>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</si>
  <si>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</si>
  <si>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</si>
  <si>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</si>
  <si>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</si>
  <si>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</si>
  <si>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</si>
  <si>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</si>
  <si>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</si>
  <si>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</si>
  <si>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</si>
  <si>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</si>
  <si>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</si>
  <si>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</si>
  <si>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</si>
  <si>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</si>
  <si>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</si>
  <si>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</si>
  <si>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</si>
  <si>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</si>
  <si>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</si>
  <si>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</si>
  <si>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</si>
  <si>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</si>
  <si>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</si>
  <si>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</si>
  <si>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</si>
  <si>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</si>
  <si>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</si>
  <si>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</si>
  <si>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</si>
  <si>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</si>
  <si>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</si>
  <si>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</si>
  <si>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</si>
  <si>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</si>
  <si>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</si>
  <si>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</si>
  <si>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</si>
  <si>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</si>
  <si>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</si>
  <si>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</si>
  <si>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</si>
  <si>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</si>
  <si>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</si>
  <si>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</si>
  <si>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</si>
  <si>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</si>
  <si>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</si>
  <si>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</si>
  <si>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</si>
  <si>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</si>
  <si>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</si>
  <si>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</si>
  <si>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</si>
  <si>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</si>
  <si>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</si>
  <si>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</si>
  <si>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</si>
  <si>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</si>
  <si>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</si>
  <si>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</si>
  <si>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</si>
  <si>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</si>
  <si>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</si>
  <si>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</si>
  <si>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</si>
  <si>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</si>
  <si>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</si>
  <si>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</si>
  <si>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</si>
  <si>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</si>
  <si>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</si>
  <si>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</si>
  <si>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</si>
  <si>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</si>
  <si>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</si>
  <si>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</si>
  <si>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</si>
  <si>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</si>
  <si>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</si>
  <si>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</si>
  <si>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</si>
  <si>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</si>
  <si>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</si>
  <si>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</si>
  <si>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</si>
  <si>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</si>
  <si>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</si>
  <si>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</si>
  <si>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</si>
  <si>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</si>
  <si>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</si>
  <si>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</si>
  <si>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</si>
  <si>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</si>
  <si>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</si>
  <si>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</si>
  <si>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</si>
  <si>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</si>
  <si>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</si>
  <si>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</si>
  <si>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</si>
  <si>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</si>
  <si>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</si>
  <si>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</si>
  <si>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</si>
  <si>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</si>
  <si>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</si>
  <si>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</si>
  <si>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</si>
  <si>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</si>
  <si>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</si>
  <si>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</si>
  <si>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</si>
  <si>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</si>
  <si>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</si>
  <si>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</si>
  <si>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</si>
  <si>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</si>
  <si>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</si>
  <si>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</si>
  <si>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</si>
  <si>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</si>
  <si>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</si>
  <si>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</si>
  <si>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</si>
  <si>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</si>
  <si>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</si>
  <si>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</si>
  <si>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</si>
  <si>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</si>
  <si>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</si>
  <si>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</si>
  <si>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</si>
  <si>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</si>
  <si>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</si>
  <si>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</si>
  <si>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</si>
  <si>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</si>
  <si>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</si>
  <si>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</si>
  <si>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</si>
  <si>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</si>
  <si>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</si>
  <si>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</si>
  <si>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</si>
  <si>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</si>
  <si>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</si>
  <si>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</si>
  <si>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</si>
  <si>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</si>
  <si>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</si>
  <si>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</si>
  <si>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</si>
  <si>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</si>
  <si>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</si>
  <si>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</si>
  <si>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</si>
  <si>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</si>
  <si>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</si>
  <si>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</si>
  <si>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</si>
  <si>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</si>
  <si>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</si>
  <si>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</si>
  <si>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</si>
  <si>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</si>
  <si>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</si>
  <si>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</si>
  <si>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</si>
  <si>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</si>
  <si>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</si>
  <si>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</si>
  <si>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</si>
  <si>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</si>
  <si>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</si>
  <si>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</si>
  <si>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</si>
  <si>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</si>
  <si>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</si>
  <si>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</si>
  <si>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</si>
  <si>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</si>
  <si>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</si>
  <si>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</si>
  <si>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</si>
  <si>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</si>
  <si>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</si>
  <si>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</si>
  <si>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</si>
  <si>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</si>
  <si>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</si>
  <si>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</si>
  <si>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</si>
  <si>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</si>
  <si>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</si>
  <si>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</si>
  <si>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</si>
  <si>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</si>
  <si>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</si>
  <si>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</si>
  <si>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</si>
  <si>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</si>
  <si>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</si>
  <si>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</si>
  <si>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</si>
  <si>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</si>
  <si>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</si>
  <si>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</si>
  <si>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</si>
  <si>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</si>
  <si>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</si>
  <si>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</si>
  <si>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</si>
  <si>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</si>
  <si>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</si>
  <si>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</si>
  <si>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</si>
  <si>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</si>
  <si>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</si>
  <si>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</si>
  <si>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</si>
  <si>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</si>
  <si>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</si>
  <si>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</si>
  <si>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</si>
  <si>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</si>
  <si>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</si>
  <si>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</si>
  <si>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</si>
  <si>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</si>
  <si>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</si>
  <si>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</si>
  <si>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</si>
  <si>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</si>
  <si>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</si>
  <si>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</si>
  <si>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</si>
  <si>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</si>
  <si>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</si>
  <si>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</si>
  <si>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</si>
  <si>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</si>
  <si>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</si>
  <si>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</si>
  <si>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</si>
  <si>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</si>
  <si>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</si>
  <si>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</si>
  <si>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</si>
  <si>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</si>
  <si>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</si>
  <si>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</si>
  <si>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</si>
  <si>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</si>
  <si>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</si>
  <si>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</si>
  <si>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</si>
  <si>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</si>
  <si>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</si>
  <si>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</si>
  <si>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</si>
  <si>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</si>
  <si>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</si>
  <si>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</si>
  <si>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</si>
  <si>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</si>
  <si>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</si>
  <si>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</si>
  <si>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</si>
  <si>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</si>
  <si>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</si>
  <si>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</si>
  <si>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</si>
  <si>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</si>
  <si>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</si>
  <si>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</si>
  <si>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</si>
  <si>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</si>
  <si>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</si>
  <si>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</si>
  <si>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</si>
  <si>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</si>
  <si>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</si>
  <si>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</si>
  <si>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</si>
  <si>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</si>
  <si>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</si>
  <si>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</si>
  <si>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</si>
  <si>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</si>
  <si>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</si>
  <si>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</si>
  <si>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</si>
  <si>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</si>
  <si>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</si>
  <si>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</si>
  <si>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</si>
  <si>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</si>
  <si>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</si>
  <si>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</si>
  <si>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</si>
  <si>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</si>
  <si>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</si>
  <si>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</si>
  <si>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</si>
  <si>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</si>
  <si>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</si>
  <si>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</si>
  <si>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</si>
  <si>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</si>
  <si>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</si>
  <si>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</si>
  <si>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</si>
  <si>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</si>
  <si>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</si>
  <si>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</si>
  <si>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</si>
  <si>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</si>
  <si>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</si>
  <si>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</si>
  <si>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</si>
  <si>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</si>
  <si>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</si>
  <si>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</si>
  <si>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</si>
  <si>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</si>
  <si>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</si>
  <si>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</si>
  <si>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</si>
  <si>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</si>
  <si>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</si>
  <si>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</si>
  <si>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</si>
  <si>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</si>
  <si>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</si>
  <si>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</si>
  <si>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</si>
  <si>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</si>
  <si>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</si>
  <si>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</si>
  <si>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</si>
  <si>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</si>
  <si>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</si>
  <si>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</si>
  <si>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</si>
  <si>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</si>
  <si>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</si>
  <si>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</si>
  <si>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</si>
  <si>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</si>
  <si>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</si>
  <si>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</si>
  <si>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</si>
  <si>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</si>
  <si>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</si>
  <si>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</si>
  <si>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</si>
  <si>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</si>
  <si>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</si>
  <si>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</si>
  <si>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</si>
  <si>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</si>
  <si>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</si>
  <si>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</si>
  <si>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</si>
  <si>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</si>
  <si>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</si>
  <si>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</si>
  <si>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</si>
  <si>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</si>
  <si>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</si>
  <si>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</si>
  <si>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</si>
  <si>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</si>
  <si>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</si>
  <si>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</si>
  <si>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</si>
  <si>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</si>
  <si>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</si>
  <si>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</si>
  <si>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</si>
  <si>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</si>
  <si>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</si>
  <si>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</si>
  <si>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</si>
  <si>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</si>
  <si>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</si>
  <si>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</si>
  <si>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</si>
  <si>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</si>
  <si>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</si>
  <si>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</si>
  <si>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</si>
  <si>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</si>
  <si>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</si>
  <si>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</si>
  <si>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</si>
  <si>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</si>
  <si>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</si>
  <si>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</si>
  <si>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</si>
  <si>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</si>
  <si>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</si>
  <si>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</si>
  <si>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</si>
  <si>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</si>
  <si>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</si>
  <si>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</si>
  <si>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</si>
  <si>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</si>
  <si>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</si>
  <si>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</si>
  <si>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</si>
  <si>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</si>
  <si>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</si>
  <si>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</si>
  <si>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</si>
  <si>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</si>
  <si>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</si>
  <si>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</si>
  <si>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</si>
  <si>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</si>
  <si>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</si>
  <si>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</si>
  <si>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</si>
  <si>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</si>
  <si>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</si>
  <si>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</si>
  <si>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</si>
  <si>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</si>
  <si>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</si>
  <si>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</si>
  <si>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</si>
  <si>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</si>
  <si>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</si>
  <si>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</si>
  <si>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</si>
  <si>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</si>
  <si>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</si>
  <si>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</si>
  <si>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</si>
  <si>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</si>
  <si>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</si>
  <si>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</si>
  <si>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</si>
  <si>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</si>
  <si>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</si>
  <si>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</si>
  <si>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</si>
  <si>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</si>
  <si>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</si>
  <si>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</si>
  <si>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</si>
  <si>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</si>
  <si>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</si>
  <si>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</si>
  <si>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</si>
  <si>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</si>
  <si>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</si>
  <si>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</si>
  <si>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</si>
  <si>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</si>
  <si>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</si>
  <si>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</si>
  <si>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</si>
  <si>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</si>
  <si>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</si>
  <si>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</si>
  <si>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</si>
  <si>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</si>
  <si>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</si>
  <si>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</si>
  <si>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</si>
  <si>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</si>
  <si>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</si>
  <si>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</si>
  <si>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</si>
  <si>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</si>
  <si>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</si>
  <si>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</si>
  <si>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</si>
  <si>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</si>
  <si>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</si>
  <si>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</si>
  <si>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</si>
  <si>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</si>
  <si>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</si>
  <si>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</si>
  <si>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</si>
  <si>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</si>
  <si>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</si>
  <si>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</si>
  <si>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</si>
  <si>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</si>
  <si>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</si>
  <si>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</si>
  <si>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</si>
  <si>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</si>
  <si>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</si>
  <si>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</si>
  <si>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</si>
  <si>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</si>
  <si>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</si>
  <si>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</si>
  <si>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</si>
  <si>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</si>
  <si>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</si>
  <si>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</si>
  <si>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</si>
  <si>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</si>
  <si>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</si>
  <si>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</si>
  <si>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</si>
  <si>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</si>
  <si>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</si>
  <si>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</si>
  <si>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</si>
  <si>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</si>
  <si>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</si>
  <si>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</si>
  <si>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</si>
  <si>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</si>
  <si>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</si>
  <si>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</si>
  <si>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</si>
  <si>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</si>
  <si>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</si>
  <si>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</si>
  <si>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</si>
  <si>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</si>
  <si>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</si>
  <si>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</si>
  <si>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</si>
  <si>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</si>
  <si>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</si>
  <si>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</si>
  <si>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</si>
  <si>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</si>
  <si>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</si>
  <si>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</si>
  <si>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</si>
  <si>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</si>
  <si>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</si>
  <si>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</si>
  <si>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</si>
  <si>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</si>
  <si>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</si>
  <si>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</si>
  <si>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</si>
  <si>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</si>
  <si>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</si>
  <si>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</si>
  <si>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</si>
  <si>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</si>
  <si>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</si>
  <si>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</si>
  <si>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</si>
  <si>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</si>
  <si>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</si>
  <si>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</si>
  <si>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</si>
  <si>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</si>
  <si>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</si>
  <si>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</si>
  <si>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</si>
  <si>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</si>
  <si>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</si>
  <si>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</si>
  <si>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</si>
  <si>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</si>
  <si>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</si>
  <si>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</si>
  <si>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</si>
  <si>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</si>
  <si>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</si>
  <si>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</si>
  <si>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</si>
  <si>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</si>
  <si>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</si>
  <si>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</si>
  <si>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</si>
  <si>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</si>
  <si>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</si>
  <si>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</si>
  <si>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</si>
  <si>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</si>
  <si>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</si>
  <si>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</si>
  <si>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</si>
  <si>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</si>
  <si>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</si>
  <si>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</si>
  <si>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</si>
  <si>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</si>
  <si>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</si>
  <si>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</si>
  <si>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</si>
  <si>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</si>
  <si>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</si>
  <si>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</si>
  <si>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</si>
  <si>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</si>
  <si>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</si>
  <si>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</si>
  <si>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</si>
  <si>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</si>
  <si>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</si>
  <si>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</si>
  <si>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</si>
  <si>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</si>
  <si>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</si>
  <si>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</si>
  <si>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</si>
  <si>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</si>
  <si>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</si>
  <si>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</si>
  <si>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</si>
  <si>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</si>
  <si>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</si>
  <si>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</si>
  <si>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</si>
  <si>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</si>
  <si>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</si>
  <si>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</si>
  <si>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</si>
  <si>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</si>
  <si>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</si>
  <si>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</si>
  <si>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</si>
  <si>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</si>
  <si>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</si>
  <si>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</si>
  <si>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</si>
  <si>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</si>
  <si>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</si>
  <si>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</si>
  <si>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</si>
  <si>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</si>
  <si>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</si>
  <si>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</si>
  <si>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</si>
  <si>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</si>
  <si>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</si>
  <si>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</si>
  <si>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</si>
  <si>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</si>
  <si>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</si>
  <si>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</si>
  <si>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</si>
  <si>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</si>
  <si>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</si>
  <si>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</si>
  <si>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</si>
  <si>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</si>
  <si>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</si>
  <si>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</si>
  <si>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</si>
  <si>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</si>
  <si>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</si>
  <si>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</si>
  <si>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</si>
  <si>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</si>
  <si>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</si>
  <si>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</si>
  <si>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</si>
  <si>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</si>
  <si>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</si>
  <si>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</si>
  <si>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</si>
  <si>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</si>
  <si>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</si>
  <si>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</si>
  <si>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</si>
  <si>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</si>
  <si>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</si>
  <si>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</si>
  <si>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</si>
  <si>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</si>
  <si>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</si>
  <si>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</si>
  <si>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</si>
  <si>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</si>
  <si>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</si>
  <si>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</si>
  <si>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</si>
  <si>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</si>
  <si>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</si>
  <si>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</si>
  <si>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</si>
  <si>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</si>
  <si>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</si>
  <si>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</si>
  <si>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</si>
  <si>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</si>
  <si>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</si>
  <si>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</si>
  <si>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</si>
  <si>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</si>
  <si>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</si>
  <si>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</si>
  <si>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</si>
  <si>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</si>
  <si>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</si>
  <si>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</si>
  <si>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</si>
  <si>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</si>
  <si>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</si>
  <si>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</si>
  <si>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</si>
  <si>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</si>
  <si>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</si>
  <si>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</si>
  <si>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</si>
  <si>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</si>
  <si>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</si>
  <si>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</si>
  <si>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Juvenile Probation services continued to be impacted during 2021 due to the COVID-19 virus. Toward the latter half of the year, some of our in-person services and programs were resumed as the community began to shift from a "lock down" approach in curbing the pandemic. However, our ability to personally engage youth and their families was still limited and our Department along with program providers continued to grapple with how to continue serving youth, their families, and the community. 
Due to the fact that there was inconsistencies with the data being reported to the Juvenile Court and Probation Statistical System in 2020, it is difficult to identify trends between the 2020 reporting period and the current reporting period.  However in looking at the data from the 2018 and 2019 Expenditure Reports there has been a signifcant decline in the number of  in a number of areas. Specifically, the number of juvenile petitions filed in 2018 and 2019 was 426 and 424, respectively. In 2021, there were only 112 juvenile petitions filed. In addition, in 2018 and 2019, there were 285 and 286 youth adjudged a ward. While in 2021, there were only 54 youth ordered under wardship. Lastly, in 2018 and 2019, there were 6 and 4 youth commited to DJJ. In 2021, that number dropped to 2 youth. 
It is likely that a good deal of this decline is the result of the ongoing effects of the pandemic and there may be some rebound in these numbers for the following reporting period. However, some of these reductions can be also be associated with the Merced County Probation Department's efforts expand the use of diversion programs, conditional dismissals and other forms of informal probation as a means to address juvenile referrals rather that forwarding them to the District Attorney for the filing of charges. In addition, the decline in DJJ commitments is consistent with the statewide shift away from those commitments in response to DJJ's imminent closure of all facilities. 
In review of the Arrest Report data and the data provided by our Department's case management system, it is clear that the majority of the referrals we recieved were for status offenses (runaway, truancy, etc.) With this in mind we have continued to place an emphasis on our preventative services through the JJCPA funded Community Based Deputy Probation Officers. These officers target  at-risk, low-level youth cited out by a law enforcement agency or referred by school districts. They utilize constructive evidence-based interventions to hold the youth accountable for inappropriate and delinquent behavior, as well as address the criminogenic needs of the youth when possible. In addition, they serve as facilitators for several of our evidence based programs and participate in Countywide events to promote community engagement and disseminate information on the programs we provide. Due to the success of these officers, we have dedicated another officer to serve in this capacity.
</t>
  </si>
  <si>
    <t>Kalisa Rochester</t>
  </si>
  <si>
    <t>Chief Probation Officer</t>
  </si>
  <si>
    <t>(209) 385-7420</t>
  </si>
  <si>
    <t>(209) 385-7665</t>
  </si>
  <si>
    <t>kalisa.rochester@countyofmerced.com</t>
  </si>
  <si>
    <t>Sarah Marsh</t>
  </si>
  <si>
    <t>Director of Admin. Services</t>
  </si>
  <si>
    <t>sarah.marsh@countyofmerced.com</t>
  </si>
  <si>
    <t>The officers assigned to the Juvenile Field Supervision Services Unit utilize the Positive Achievement Change Tool (PACT) to determine what level of supervision a youth will receive. Supervision by risk level is a fundamental principle of evidence-based supervision that is supported by extensive research. Moreover, Probation utilizes a Response Matrix to bring more uniformity and objectivity to the Probation Officer's response to a client's behavior. Currently, the Juvenile Field Services Unit consists of seven (7) Deputy Probation Officers and one (1) Supervising Probation Officer who works in partnership with various law enforcement and community service agencies in the supervision of high-risk and moderate-risk youth. 
The officers assigned to the Juvenile Field Services Unit are responsible for conducting after-school mentoring via the L.I.N.K. program. The officers work with the Probation Program Specialist and Supervising Probation Officer in seeking out and coordinating local Community-Based Organizations that can provide informative discussions and training. The L.I.N.K. program is incentive-based. Youth earn a daily incentive as well as a weekly incentive for participating. If youth were to do a near-perfect program, it would take approximately four (4) months to complete the program. Youth must complete MRT to complete L.I.N.K. Also, youth are offered the opportunity to participate in the following programs:
      o Thinking for Change
      o Students With Aspiring Goals (S.W.A.G.)
      o Ace Overcomers
      o Aspiranet</t>
  </si>
  <si>
    <t xml:space="preserve">During FY 2021-2022, a new program was developed aimed at providing educational and vocational services to both in-custody and out-of-custody youth.  Merced entered into a contract with the Merced County Office of Education (MCOE) to provide youth with an initial classroom training core consisting of earning a food handler's certificate and learning how to navigate and operate in a kitchen setting.  Part of the program consists of job-readiness training in the Rise to Higher Grounds coffee cart program.  One of the barriers encountered was being unable to obtain the coffee cart during the previous two (2) fiscal years; however, youth were still able to participate in the classroom component of the program.   A Deputy Probation Officer has been assigned to the coffee cart program and will be working with MCOE on a dedicated route.   This is a first of its kind program for Merced County.  Of note, the coffee cart is in its final build stages and is slated for inspection in October 2022.                                </t>
  </si>
  <si>
    <t xml:space="preserve">Probation operates the Bear Creek Academy (BCA) Camp Program.  The BCA program consists of 30 beds dedicated to the Long Term and Youth Treatment Programs.  The BCA programs are point-based with up to five phases, and depending on which program ordered, one to two years in length.  Program elements include vocational education, college, family engagement, alcohol and drug treatment/education, mental health counseling, cognitive and life skills development.  The final phase of the program includes aftercare and re-entry services to effectively transition youth into the community.  A re-entry plan is developed for each participant.  Case management is provided by an assigned probation officer, to ensure adherence to the re-entry plan.
The BCA Camp Program has a dedicated Peer Support Specialist (PSS) that is funded through YOBG. The PSS is a person with "lived experience" who has been trained to support youth housed at the juvenile facility. The PSS relatable experience provides expertise that professional training cannot replicate. The PSS interviews and participates in educational and clinical settings to assist youth in the completion of forms. The PSS assists with outreach Behavioral Health and Recovery Services, Social Services, and Probation staff in linking youth with resources and the appropriate level of care.  The PSS facilitates cognitive behavioral and evidence-based programs, and serve as mentors and caring adults to the youth. PSS and officers assigned to the Juvenile Field Services Unit also co-facilitate Moral Reconation Therapy (MRT) groups; staff currently facilitate two (2) sessions a week on a scheduled rotation and have facilitated over forty-five (45) MRT sessions.  Lastly, the PSS prepares routine reports and correspondence and maintains youth records.
Both of the Officers assigned to the BCA Camp Program and PSS participate in the Multidisciplinary team meetings (MDT) and Child and Family Team Meetings (CFT-M). MDTs consist of peer support specialists, probation officers, education providers, behavioral health and other service providers identified by the Probation Department to discuss treatment goals and potential barriers to the reintegration process. A CFT-M is defined as “A group of individuals who are convened by the placing agency and who are engaged through a variety of team-based processes to identify the strengths and needs of the child or youth and his or her family, and to help achieve positive outcomes for safety, permanency, and well-being.” During the CFT-M process, staff develop a transition plan to ensure a continuum of care from the facility to the community. </t>
  </si>
  <si>
    <t xml:space="preserve">In comparing our annual TAB reports and a Referral History report generated by our case management system, we identified inconsistencies with the data related to "Informal Probation" and "Diversions" in the Probation Department Dispostion section. It was determined that data regarding referrals handled through informal probation and diversion was not being entered into JCPSS. In our case management system report, there were a total of 29 referrals with a disposition of diversion and 6 referrals with a disposition of informal probation between January 1, 2021 and December 31, 2021. All data has been entered; however, reports were unable to be re-issued.  We have since worked with Tyler, our case management system, to provide an upload to the JCPSS system on a monthly basis. This was done in consulation with the California Department of Justice Criminal Justice Statistics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</si>
</sst>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229</xdr:row>
      <xdr:rowOff>202406</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229</xdr:row>
      <xdr:rowOff>202406</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229</xdr:row>
      <xdr:rowOff>202406</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176</xdr:row>
      <xdr:rowOff>202406</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rah.marsh@countyofmerced.com" TargetMode="External"/><Relationship Id="rId1" Type="http://schemas.openxmlformats.org/officeDocument/2006/relationships/hyperlink" Target="mailto:kalisa.rochester@countyofmerced.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activeCell="E9" sqref="E9:F9"/>
      <selection pane="bottomLeft" activeCell="A8" sqref="A8:J1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428</v>
      </c>
      <c r="B24" s="266"/>
      <c r="C24" s="266"/>
      <c r="D24" s="266"/>
      <c r="E24" s="267"/>
      <c r="F24" s="268">
        <v>44804</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930</v>
      </c>
      <c r="B27" s="252"/>
      <c r="C27" s="252"/>
      <c r="D27" s="252"/>
      <c r="E27" s="253"/>
      <c r="F27" s="251" t="s">
        <v>931</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933</v>
      </c>
      <c r="B29" s="242"/>
      <c r="C29" s="243"/>
      <c r="D29" s="254" t="s">
        <v>934</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935</v>
      </c>
      <c r="B32" s="245"/>
      <c r="C32" s="245"/>
      <c r="D32" s="245"/>
      <c r="E32" s="245"/>
      <c r="F32" s="244" t="s">
        <v>936</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932</v>
      </c>
      <c r="B34" s="242"/>
      <c r="C34" s="243"/>
      <c r="D34" s="263" t="s">
        <v>937</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745C33D1-1D28-4192-8D6A-772250B581BC}"/>
    <hyperlink ref="D34" r:id="rId2" xr:uid="{E3F09452-E703-4A7B-95F8-798836F9A1CC}"/>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Merced</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Merced</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Merced</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Merced</v>
      </c>
    </row>
    <row r="2" spans="1:2" x14ac:dyDescent="0.2">
      <c r="A2" t="s">
        <v>541</v>
      </c>
      <c r="B2" s="25">
        <f>Reportdate</f>
        <v>44804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Kalisa Rochester</v>
      </c>
    </row>
    <row r="10" spans="1:2" x14ac:dyDescent="0.2">
      <c r="A10" t="s">
        <v>218</v>
      </c>
      <c r="B10" t="str">
        <f>primarytitle</f>
        <v>Chief Probation Officer</v>
      </c>
    </row>
    <row r="11" spans="1:2" x14ac:dyDescent="0.2">
      <c r="A11" t="s">
        <v>217</v>
      </c>
      <c r="B11" t="str">
        <f>primphone</f>
        <v>(209) 385-7665</v>
      </c>
    </row>
    <row r="12" spans="1:2" x14ac:dyDescent="0.2">
      <c r="A12" t="s">
        <v>193</v>
      </c>
      <c r="B12" s="10" t="str">
        <f>preemail</f>
        <v>kalisa.rochester@countyofmerced.com</v>
      </c>
    </row>
    <row r="13" spans="1:2" x14ac:dyDescent="0.2">
      <c r="A13" t="s">
        <v>365</v>
      </c>
      <c r="B13" t="str">
        <f>seccontact</f>
        <v>Sarah Marsh</v>
      </c>
    </row>
    <row r="14" spans="1:2" x14ac:dyDescent="0.2">
      <c r="A14" t="s">
        <v>366</v>
      </c>
      <c r="B14" t="str">
        <f>seccontitle</f>
        <v>Director of Admin. Services</v>
      </c>
    </row>
    <row r="15" spans="1:2" x14ac:dyDescent="0.2">
      <c r="A15" t="s">
        <v>367</v>
      </c>
      <c r="B15" t="str">
        <f>secphone</f>
        <v>(209) 385-7420</v>
      </c>
    </row>
    <row r="16" spans="1:2" x14ac:dyDescent="0.2">
      <c r="A16" t="s">
        <v>368</v>
      </c>
      <c r="B16" t="str">
        <f>secemail</f>
        <v>sarah.marsh@countyofmerced.com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1351584</v>
      </c>
    </row>
    <row r="34" spans="1:2" x14ac:dyDescent="0.2">
      <c r="A34" t="s">
        <v>557</v>
      </c>
      <c r="B34" s="11">
        <f>t1jjcpaserv</f>
        <v>400241</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1751825</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Merced</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Merced</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1751825</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Merced</v>
      </c>
      <c r="B2" s="25">
        <f>Reportdate</f>
        <v>44804</v>
      </c>
      <c r="C2" s="24" t="e">
        <f>Chief</f>
        <v>#REF!</v>
      </c>
      <c r="D2" t="e">
        <f>Chiefphone2</f>
        <v>#REF!</v>
      </c>
      <c r="E2" s="10" t="e">
        <f>Address</f>
        <v>#REF!</v>
      </c>
      <c r="F2" s="10" t="e">
        <f>City</f>
        <v>#REF!</v>
      </c>
      <c r="G2" s="9" t="e">
        <f>ZIP</f>
        <v>#REF!</v>
      </c>
      <c r="H2" s="10" t="e">
        <f>Chiefemail2</f>
        <v>#REF!</v>
      </c>
      <c r="I2" t="str">
        <f>primcontact</f>
        <v>Kalisa Rochester</v>
      </c>
      <c r="J2" t="str">
        <f>primarytitle</f>
        <v>Chief Probation Officer</v>
      </c>
      <c r="K2" t="str">
        <f>primphone</f>
        <v>(209) 385-7665</v>
      </c>
      <c r="L2" s="10" t="str">
        <f>preemail</f>
        <v>kalisa.rochester@countyofmerced.com</v>
      </c>
      <c r="M2" t="str">
        <f>seccontact</f>
        <v>Sarah Marsh</v>
      </c>
      <c r="N2" t="str">
        <f>seccontitle</f>
        <v>Director of Admin. Services</v>
      </c>
      <c r="O2" t="str">
        <f>secphone</f>
        <v>(209) 385-7420</v>
      </c>
      <c r="P2" t="str">
        <f>secemail</f>
        <v>sarah.marsh@countyofmerced.com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1351584</v>
      </c>
      <c r="AH2" s="11">
        <f>t1jjcpaserv</f>
        <v>400241</v>
      </c>
      <c r="AI2" s="11">
        <f>t1jjcpaprof</f>
        <v>0</v>
      </c>
      <c r="AJ2" s="11">
        <f>t1jjcpacbo</f>
        <v>0</v>
      </c>
      <c r="AK2" s="11">
        <f>t1jjcpaequip</f>
        <v>0</v>
      </c>
      <c r="AL2" s="11">
        <f>t1jjcpaadmin</f>
        <v>0</v>
      </c>
      <c r="AM2" s="11">
        <f>t1jjcpaothr1</f>
        <v>0</v>
      </c>
      <c r="AN2" s="11">
        <f>t1jjcpaothr2</f>
        <v>0</v>
      </c>
      <c r="AO2" s="11">
        <f>t1jjcpaothr3</f>
        <v>0</v>
      </c>
      <c r="AP2" s="11">
        <f>t1jjcpatot</f>
        <v>1751825</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Merced</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Merced</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1751825</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4" activePane="bottomLeft" state="frozen"/>
      <selection activeCell="E9" sqref="E9:F9"/>
      <selection pane="bottomLeft" activeCell="E9" sqref="E9:H9"/>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Merced</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112</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230</v>
      </c>
      <c r="J14" s="291"/>
      <c r="K14" s="97"/>
      <c r="L14" s="97"/>
      <c r="M14" s="97"/>
      <c r="N14" s="97"/>
      <c r="O14" s="98"/>
    </row>
    <row r="15" spans="1:24" ht="14.25" x14ac:dyDescent="0.2">
      <c r="A15" s="91"/>
      <c r="B15" s="45"/>
      <c r="C15" s="128"/>
      <c r="D15" s="128"/>
      <c r="E15" s="296" t="s">
        <v>815</v>
      </c>
      <c r="F15" s="296"/>
      <c r="G15" s="296"/>
      <c r="H15" s="296"/>
      <c r="I15" s="288">
        <v>107</v>
      </c>
      <c r="J15" s="289"/>
      <c r="K15" s="97"/>
      <c r="L15" s="97"/>
      <c r="M15" s="97"/>
      <c r="N15" s="97"/>
      <c r="O15" s="98"/>
    </row>
    <row r="16" spans="1:24" ht="15" x14ac:dyDescent="0.25">
      <c r="A16" s="102"/>
      <c r="B16" s="45"/>
      <c r="C16" s="128"/>
      <c r="D16" s="128"/>
      <c r="E16" s="298" t="s">
        <v>827</v>
      </c>
      <c r="F16" s="298"/>
      <c r="G16" s="298"/>
      <c r="H16" s="298"/>
      <c r="I16" s="292">
        <f>SUM(I14:J15)</f>
        <v>337</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200</v>
      </c>
      <c r="J20" s="291"/>
      <c r="K20" s="97"/>
      <c r="L20" s="97"/>
      <c r="M20" s="97"/>
      <c r="N20" s="97"/>
      <c r="O20" s="98"/>
    </row>
    <row r="21" spans="1:24" ht="14.25" x14ac:dyDescent="0.2">
      <c r="A21" s="102"/>
      <c r="B21" s="128"/>
      <c r="C21" s="128"/>
      <c r="D21" s="128"/>
      <c r="E21" s="296" t="s">
        <v>818</v>
      </c>
      <c r="F21" s="296"/>
      <c r="G21" s="296"/>
      <c r="H21" s="296"/>
      <c r="I21" s="309">
        <v>58</v>
      </c>
      <c r="J21" s="310"/>
      <c r="K21" s="97"/>
      <c r="L21" s="97"/>
      <c r="M21" s="97"/>
      <c r="N21" s="97"/>
      <c r="O21" s="98"/>
    </row>
    <row r="22" spans="1:24" ht="14.25" x14ac:dyDescent="0.2">
      <c r="A22" s="102"/>
      <c r="B22" s="128"/>
      <c r="C22" s="128"/>
      <c r="D22" s="128"/>
      <c r="E22" s="297" t="s">
        <v>819</v>
      </c>
      <c r="F22" s="297"/>
      <c r="G22" s="297"/>
      <c r="H22" s="297"/>
      <c r="I22" s="290">
        <v>39</v>
      </c>
      <c r="J22" s="291"/>
      <c r="K22" s="97"/>
      <c r="L22" s="97"/>
      <c r="M22" s="97"/>
      <c r="N22" s="97"/>
      <c r="O22" s="98"/>
    </row>
    <row r="23" spans="1:24" ht="14.25" x14ac:dyDescent="0.2">
      <c r="A23" s="102"/>
      <c r="B23" s="128"/>
      <c r="C23" s="128"/>
      <c r="D23" s="128"/>
      <c r="E23" s="296" t="s">
        <v>820</v>
      </c>
      <c r="F23" s="296"/>
      <c r="G23" s="296"/>
      <c r="H23" s="296"/>
      <c r="I23" s="288">
        <v>1</v>
      </c>
      <c r="J23" s="289"/>
      <c r="K23" s="97"/>
      <c r="L23" s="97"/>
      <c r="M23" s="97"/>
      <c r="N23" s="97"/>
      <c r="O23" s="98"/>
    </row>
    <row r="24" spans="1:24" ht="14.25" x14ac:dyDescent="0.2">
      <c r="A24" s="102"/>
      <c r="B24" s="128"/>
      <c r="C24" s="128"/>
      <c r="D24" s="128"/>
      <c r="E24" s="297" t="s">
        <v>821</v>
      </c>
      <c r="F24" s="297"/>
      <c r="G24" s="297"/>
      <c r="H24" s="297"/>
      <c r="I24" s="290">
        <v>1</v>
      </c>
      <c r="J24" s="291"/>
      <c r="K24" s="97"/>
      <c r="L24" s="97"/>
      <c r="M24" s="97"/>
      <c r="N24" s="97"/>
      <c r="O24" s="98"/>
    </row>
    <row r="25" spans="1:24" ht="14.25" x14ac:dyDescent="0.2">
      <c r="A25" s="102"/>
      <c r="B25" s="128"/>
      <c r="C25" s="128"/>
      <c r="D25" s="128"/>
      <c r="E25" s="296" t="s">
        <v>822</v>
      </c>
      <c r="F25" s="296"/>
      <c r="G25" s="296"/>
      <c r="H25" s="296"/>
      <c r="I25" s="288">
        <v>0</v>
      </c>
      <c r="J25" s="289"/>
      <c r="K25" s="97"/>
      <c r="L25" s="97"/>
      <c r="M25" s="97"/>
      <c r="N25" s="97"/>
      <c r="O25" s="98"/>
    </row>
    <row r="26" spans="1:24" ht="14.25" x14ac:dyDescent="0.2">
      <c r="A26" s="102"/>
      <c r="B26" s="128"/>
      <c r="C26" s="128"/>
      <c r="D26" s="128"/>
      <c r="E26" s="297" t="s">
        <v>823</v>
      </c>
      <c r="F26" s="297"/>
      <c r="G26" s="297"/>
      <c r="H26" s="297"/>
      <c r="I26" s="290">
        <v>38</v>
      </c>
      <c r="J26" s="291"/>
      <c r="K26" s="97"/>
      <c r="L26" s="97"/>
      <c r="M26" s="97"/>
      <c r="N26" s="97"/>
      <c r="O26" s="98"/>
    </row>
    <row r="27" spans="1:24" ht="15" x14ac:dyDescent="0.25">
      <c r="A27" s="102"/>
      <c r="B27" s="128"/>
      <c r="C27" s="128"/>
      <c r="D27" s="128"/>
      <c r="E27" s="298" t="s">
        <v>827</v>
      </c>
      <c r="F27" s="298"/>
      <c r="G27" s="298"/>
      <c r="H27" s="298"/>
      <c r="I27" s="292">
        <f>SUM(I20:J26)</f>
        <v>337</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t="s">
        <v>941</v>
      </c>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2" activePane="bottomLeft" state="frozen"/>
      <selection activeCell="E9" sqref="E9:F9"/>
      <selection pane="bottomLeft" activeCell="D9" sqref="D9:I9"/>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Merced</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100</v>
      </c>
      <c r="K7" s="360"/>
      <c r="L7" s="45"/>
      <c r="M7" s="45"/>
      <c r="N7" s="45"/>
      <c r="O7" s="92"/>
    </row>
    <row r="8" spans="1:37" ht="14.1" customHeight="1" x14ac:dyDescent="0.2">
      <c r="A8" s="91"/>
      <c r="B8" s="128"/>
      <c r="C8" s="128"/>
      <c r="D8" s="353" t="s">
        <v>890</v>
      </c>
      <c r="E8" s="354"/>
      <c r="F8" s="354"/>
      <c r="G8" s="354"/>
      <c r="H8" s="354"/>
      <c r="I8" s="355"/>
      <c r="J8" s="361">
        <v>12</v>
      </c>
      <c r="K8" s="362"/>
      <c r="L8" s="125"/>
      <c r="M8" s="125"/>
      <c r="N8" s="125"/>
      <c r="O8" s="126"/>
      <c r="P8" s="214"/>
    </row>
    <row r="9" spans="1:37" ht="14.1" customHeight="1" x14ac:dyDescent="0.2">
      <c r="A9" s="91"/>
      <c r="B9" s="128"/>
      <c r="C9" s="128"/>
      <c r="D9" s="356" t="s">
        <v>827</v>
      </c>
      <c r="E9" s="357"/>
      <c r="F9" s="357"/>
      <c r="G9" s="357"/>
      <c r="H9" s="357"/>
      <c r="I9" s="358"/>
      <c r="J9" s="363">
        <f>SUM(I7:J8)</f>
        <v>112</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6</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17</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54</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11</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51</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1</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0</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0</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0</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2</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54</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24</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92</v>
      </c>
      <c r="K32" s="372"/>
      <c r="L32" s="125"/>
      <c r="M32" s="125"/>
      <c r="N32" s="125"/>
      <c r="O32" s="126"/>
      <c r="P32" s="214"/>
    </row>
    <row r="33" spans="1:37" ht="14.1" customHeight="1" x14ac:dyDescent="0.2">
      <c r="A33" s="91"/>
      <c r="B33" s="45"/>
      <c r="C33" s="45"/>
      <c r="D33" s="329" t="s">
        <v>815</v>
      </c>
      <c r="E33" s="330"/>
      <c r="F33" s="330"/>
      <c r="G33" s="330"/>
      <c r="H33" s="330"/>
      <c r="I33" s="370"/>
      <c r="J33" s="335">
        <v>20</v>
      </c>
      <c r="K33" s="336"/>
      <c r="L33" s="125"/>
      <c r="M33" s="125"/>
      <c r="N33" s="125"/>
      <c r="O33" s="126"/>
      <c r="P33" s="214"/>
    </row>
    <row r="34" spans="1:37" ht="14.1" customHeight="1" x14ac:dyDescent="0.2">
      <c r="A34" s="91"/>
      <c r="B34" s="45"/>
      <c r="C34" s="45"/>
      <c r="D34" s="340" t="s">
        <v>827</v>
      </c>
      <c r="E34" s="340"/>
      <c r="F34" s="340"/>
      <c r="G34" s="340"/>
      <c r="H34" s="340"/>
      <c r="I34" s="340"/>
      <c r="J34" s="337">
        <f>SUM(J32:K33)</f>
        <v>112</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69</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26</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11</v>
      </c>
      <c r="K39" s="291"/>
      <c r="L39" s="125"/>
      <c r="M39" s="125"/>
      <c r="N39" s="125"/>
      <c r="O39" s="126"/>
      <c r="P39" s="214"/>
    </row>
    <row r="40" spans="1:37" ht="14.1" customHeight="1" x14ac:dyDescent="0.2">
      <c r="A40" s="91"/>
      <c r="B40" s="136"/>
      <c r="C40" s="128"/>
      <c r="D40" s="333" t="s">
        <v>820</v>
      </c>
      <c r="E40" s="334"/>
      <c r="F40" s="334"/>
      <c r="G40" s="334"/>
      <c r="H40" s="334"/>
      <c r="I40" s="334"/>
      <c r="J40" s="288">
        <v>0</v>
      </c>
      <c r="K40" s="289"/>
      <c r="L40" s="125"/>
      <c r="M40" s="125"/>
      <c r="N40" s="125"/>
      <c r="O40" s="126"/>
      <c r="P40" s="214"/>
    </row>
    <row r="41" spans="1:37" ht="14.1" customHeight="1" x14ac:dyDescent="0.2">
      <c r="A41" s="91"/>
      <c r="B41" s="136"/>
      <c r="C41" s="128"/>
      <c r="D41" s="331" t="s">
        <v>821</v>
      </c>
      <c r="E41" s="332"/>
      <c r="F41" s="332"/>
      <c r="G41" s="332"/>
      <c r="H41" s="332"/>
      <c r="I41" s="332"/>
      <c r="J41" s="290">
        <v>1</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5</v>
      </c>
      <c r="K43" s="291"/>
      <c r="L43" s="125"/>
      <c r="M43" s="125"/>
      <c r="N43" s="125"/>
      <c r="O43" s="126"/>
      <c r="P43" s="214"/>
    </row>
    <row r="44" spans="1:37" ht="14.1" customHeight="1" x14ac:dyDescent="0.2">
      <c r="A44" s="91"/>
      <c r="B44" s="128"/>
      <c r="C44" s="128"/>
      <c r="D44" s="327" t="s">
        <v>827</v>
      </c>
      <c r="E44" s="328"/>
      <c r="F44" s="328"/>
      <c r="G44" s="328"/>
      <c r="H44" s="328"/>
      <c r="I44" s="328"/>
      <c r="J44" s="292">
        <f>SUM(J37:K43)</f>
        <v>112</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activeCell="E9" sqref="E9:F9"/>
      <selection pane="bottomLeft" activeCell="C9" sqref="C9:F9"/>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Merced</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126</v>
      </c>
      <c r="H9" s="388"/>
      <c r="I9" s="183"/>
    </row>
    <row r="10" spans="1:21" ht="15" x14ac:dyDescent="0.2">
      <c r="A10" s="165"/>
      <c r="B10" s="206"/>
      <c r="C10" s="399" t="s">
        <v>872</v>
      </c>
      <c r="D10" s="399"/>
      <c r="E10" s="399"/>
      <c r="F10" s="399"/>
      <c r="G10" s="397">
        <v>147</v>
      </c>
      <c r="H10" s="397"/>
      <c r="I10" s="183"/>
    </row>
    <row r="11" spans="1:21" ht="15" x14ac:dyDescent="0.2">
      <c r="A11" s="165"/>
      <c r="B11" s="206"/>
      <c r="C11" s="398" t="s">
        <v>873</v>
      </c>
      <c r="D11" s="398"/>
      <c r="E11" s="398"/>
      <c r="F11" s="398"/>
      <c r="G11" s="388">
        <v>248</v>
      </c>
      <c r="H11" s="388"/>
      <c r="I11" s="183"/>
    </row>
    <row r="12" spans="1:21" ht="15" x14ac:dyDescent="0.25">
      <c r="A12" s="165"/>
      <c r="B12" s="177"/>
      <c r="C12" s="298" t="s">
        <v>827</v>
      </c>
      <c r="D12" s="298"/>
      <c r="E12" s="298"/>
      <c r="F12" s="298"/>
      <c r="G12" s="394">
        <f>SUM(G9:H11)</f>
        <v>521</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308</v>
      </c>
      <c r="H16" s="388"/>
      <c r="I16" s="98"/>
    </row>
    <row r="17" spans="1:9" ht="14.25" x14ac:dyDescent="0.2">
      <c r="A17" s="102"/>
      <c r="B17" s="128"/>
      <c r="C17" s="296" t="s">
        <v>815</v>
      </c>
      <c r="D17" s="296"/>
      <c r="E17" s="296"/>
      <c r="F17" s="296"/>
      <c r="G17" s="397">
        <v>213</v>
      </c>
      <c r="H17" s="397"/>
      <c r="I17" s="98"/>
    </row>
    <row r="18" spans="1:9" ht="15" x14ac:dyDescent="0.25">
      <c r="A18" s="102"/>
      <c r="B18" s="128"/>
      <c r="C18" s="298" t="s">
        <v>827</v>
      </c>
      <c r="D18" s="298"/>
      <c r="E18" s="298"/>
      <c r="F18" s="298"/>
      <c r="G18" s="408">
        <f>SUM(G16:H17)</f>
        <v>521</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86</v>
      </c>
      <c r="H22" s="388"/>
      <c r="I22" s="98"/>
    </row>
    <row r="23" spans="1:9" ht="14.25" x14ac:dyDescent="0.2">
      <c r="A23" s="102"/>
      <c r="B23" s="128"/>
      <c r="C23" s="296" t="s">
        <v>818</v>
      </c>
      <c r="D23" s="296"/>
      <c r="E23" s="296"/>
      <c r="F23" s="296"/>
      <c r="G23" s="409">
        <v>101</v>
      </c>
      <c r="H23" s="409"/>
      <c r="I23" s="98"/>
    </row>
    <row r="24" spans="1:9" ht="14.25" x14ac:dyDescent="0.2">
      <c r="A24" s="102"/>
      <c r="B24" s="128"/>
      <c r="C24" s="297" t="s">
        <v>817</v>
      </c>
      <c r="D24" s="297"/>
      <c r="E24" s="297"/>
      <c r="F24" s="297"/>
      <c r="G24" s="388">
        <v>321</v>
      </c>
      <c r="H24" s="388"/>
      <c r="I24" s="98"/>
    </row>
    <row r="25" spans="1:9" ht="14.25" x14ac:dyDescent="0.2">
      <c r="A25" s="102"/>
      <c r="B25" s="128"/>
      <c r="C25" s="311" t="s">
        <v>512</v>
      </c>
      <c r="D25" s="311"/>
      <c r="E25" s="311"/>
      <c r="F25" s="311"/>
      <c r="G25" s="397">
        <v>13</v>
      </c>
      <c r="H25" s="397"/>
      <c r="I25" s="98"/>
    </row>
    <row r="26" spans="1:9" ht="15" x14ac:dyDescent="0.25">
      <c r="A26" s="102"/>
      <c r="B26" s="128"/>
      <c r="C26" s="298" t="s">
        <v>827</v>
      </c>
      <c r="D26" s="298"/>
      <c r="E26" s="298"/>
      <c r="F26" s="298"/>
      <c r="G26" s="408">
        <f>SUM(G22:H25)</f>
        <v>521</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Merced</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929</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296" zoomScale="160" zoomScaleNormal="160" workbookViewId="0">
      <selection activeCell="A9" sqref="A9:J11"/>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Merced</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Merced</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Merced</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v>1351584</v>
      </c>
      <c r="H132" s="451"/>
      <c r="I132" s="452"/>
      <c r="J132" s="452"/>
    </row>
    <row r="133" spans="1:16" x14ac:dyDescent="0.2">
      <c r="A133" s="505" t="s">
        <v>528</v>
      </c>
      <c r="B133" s="505"/>
      <c r="C133" s="505"/>
      <c r="D133" s="505"/>
      <c r="E133" s="434"/>
      <c r="F133" s="434"/>
      <c r="G133" s="435">
        <f>1751825-t1jjcpasal</f>
        <v>400241</v>
      </c>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1751825</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940</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Merced</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c r="H184" s="451"/>
      <c r="I184" s="452"/>
      <c r="J184" s="452"/>
    </row>
    <row r="185" spans="1:20" x14ac:dyDescent="0.2">
      <c r="A185" s="447" t="s">
        <v>528</v>
      </c>
      <c r="B185" s="448"/>
      <c r="C185" s="448"/>
      <c r="D185" s="449"/>
      <c r="E185" s="434">
        <v>4855</v>
      </c>
      <c r="F185" s="434"/>
      <c r="G185" s="435"/>
      <c r="H185" s="435"/>
      <c r="I185" s="450"/>
      <c r="J185" s="450"/>
    </row>
    <row r="186" spans="1:20" x14ac:dyDescent="0.2">
      <c r="A186" s="443" t="s">
        <v>529</v>
      </c>
      <c r="B186" s="444"/>
      <c r="C186" s="444"/>
      <c r="D186" s="445"/>
      <c r="E186" s="451">
        <v>123671</v>
      </c>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v>36606</v>
      </c>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165132</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939</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Merced</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v>946319</v>
      </c>
      <c r="F237" s="451"/>
      <c r="G237" s="451"/>
      <c r="H237" s="451"/>
      <c r="I237" s="452"/>
      <c r="J237" s="452"/>
    </row>
    <row r="238" spans="1:10" x14ac:dyDescent="0.2">
      <c r="A238" s="447" t="s">
        <v>528</v>
      </c>
      <c r="B238" s="448"/>
      <c r="C238" s="448"/>
      <c r="D238" s="449"/>
      <c r="E238" s="434">
        <v>12846</v>
      </c>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959165</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938</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Merced</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Merced</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Merced</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Merced</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Merced</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Merced</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Merced</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Merced</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Merced</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Merced</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Merced</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Merced</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84:J189 E139:F141 E940:F942 E191:F193 E237:J242 E244:F246 E295:J300 E302:F304 E353:J358 E360:F362 E411:J416 E418:F420 E469:J474 E476:F478 E527:J532 E534:F536 E585:J590 E592:F594 E643:J648 E650:F652 E701:J706 E708:F710 E759:J764 E766:F768 E817:J822 E824:F826 E875:J880 E882:F884 E933:J938 E132:J137"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2EB32FB2-D51A-4A49-8CF0-75F0B095A4EF}"/>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199:J226 A310:J344 A368:J402 A426:J460 A484:J518 A542:J576 A600:J634 A658:J692 A832:J866 A252:J285"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34" workbookViewId="0">
      <selection activeCell="E9" sqref="E9:F9"/>
    </sheetView>
  </sheetViews>
  <sheetFormatPr defaultRowHeight="12.75" x14ac:dyDescent="0.2"/>
  <sheetData>
    <row r="1" spans="1:10" ht="15.75" x14ac:dyDescent="0.25">
      <c r="A1" s="350" t="s">
        <v>848</v>
      </c>
      <c r="B1" s="351"/>
      <c r="C1" s="351"/>
      <c r="D1" s="351"/>
      <c r="E1" s="351"/>
      <c r="F1" s="351"/>
      <c r="G1" s="351"/>
      <c r="H1" s="348" t="str">
        <f>'CONTACT INFORMATION'!$A$24</f>
        <v>Merced</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Merced</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Merced</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Merced</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Merced</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Merced</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Merced</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Merced</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Merced</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Merced</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Merced</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Merced</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Merced</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Merced</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Merced</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Merced</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337</v>
      </c>
      <c r="E10" s="130"/>
      <c r="F10" s="39"/>
      <c r="G10" s="569" t="s">
        <v>847</v>
      </c>
      <c r="H10" s="569"/>
      <c r="I10" s="572"/>
      <c r="J10" s="174">
        <f>'REPORT 1'!$I$27</f>
        <v>337</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112</v>
      </c>
      <c r="E17" s="39"/>
      <c r="F17" s="39"/>
      <c r="G17" s="564" t="s">
        <v>847</v>
      </c>
      <c r="H17" s="564"/>
      <c r="I17" s="565"/>
      <c r="J17" s="173">
        <f>'REPORT 3'!$J$34</f>
        <v>112</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54</v>
      </c>
      <c r="E21" s="39"/>
      <c r="F21" s="39"/>
      <c r="G21" s="564" t="s">
        <v>847</v>
      </c>
      <c r="H21" s="564"/>
      <c r="I21" s="565"/>
      <c r="J21" s="173">
        <f>'REPORT 3'!$J$44</f>
        <v>112</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521</v>
      </c>
      <c r="G28" s="564" t="s">
        <v>847</v>
      </c>
      <c r="H28" s="564"/>
      <c r="I28" s="565"/>
      <c r="J28" s="175">
        <f>'ARREST REPORT'!$G$18</f>
        <v>521</v>
      </c>
    </row>
    <row r="31" spans="1:10" ht="15" x14ac:dyDescent="0.25">
      <c r="G31" s="566" t="s">
        <v>816</v>
      </c>
      <c r="H31" s="566"/>
      <c r="I31" s="567"/>
      <c r="J31" s="171" t="s">
        <v>827</v>
      </c>
    </row>
    <row r="32" spans="1:10" s="1" customFormat="1" ht="15" x14ac:dyDescent="0.25">
      <c r="G32" s="564" t="s">
        <v>847</v>
      </c>
      <c r="H32" s="564"/>
      <c r="I32" s="565"/>
      <c r="J32" s="175">
        <f>'ARREST REPORT'!$G$26</f>
        <v>521</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Marsh, Sarah</cp:lastModifiedBy>
  <cp:lastPrinted>2018-08-28T17:54:34Z</cp:lastPrinted>
  <dcterms:created xsi:type="dcterms:W3CDTF">2010-06-09T19:05:00Z</dcterms:created>
  <dcterms:modified xsi:type="dcterms:W3CDTF">2022-09-28T20:05:36Z</dcterms:modified>
</cp:coreProperties>
</file>