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E:\YOBG\"/>
    </mc:Choice>
  </mc:AlternateContent>
  <xr:revisionPtr revIDLastSave="0" documentId="13_ncr:1_{05B4DAE2-5E65-475A-A30E-05CF80EDC774}"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9010" yWindow="120" windowWidth="12180" windowHeight="13980" tabRatio="876" firstSheet="2"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<sst xmlns="http://schemas.openxmlformats.org/spreadsheetml/2006/main" count="2407" uniqueCount="956">
  <si>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</si>
  <si>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</si>
  <si>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</si>
  <si>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</si>
  <si>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</si>
  <si>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</si>
  <si>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</si>
  <si>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</si>
  <si>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</si>
  <si>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</si>
  <si>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</si>
  <si>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</si>
  <si>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</si>
  <si>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</si>
  <si>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</si>
  <si>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</si>
  <si>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</si>
  <si>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</si>
  <si>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</si>
  <si>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</si>
  <si>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</si>
  <si>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</si>
  <si>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</si>
  <si>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</si>
  <si>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</si>
  <si>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</si>
  <si>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</si>
  <si>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</si>
  <si>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</si>
  <si>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</si>
  <si>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</si>
  <si>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</si>
  <si>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</si>
  <si>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</si>
  <si>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</si>
  <si>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</si>
  <si>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</si>
  <si>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</si>
  <si>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</si>
  <si>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</si>
  <si>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</si>
  <si>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</si>
  <si>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</si>
  <si>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</si>
  <si>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</si>
  <si>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</si>
  <si>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</si>
  <si>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</si>
  <si>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</si>
  <si>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</si>
  <si>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</si>
  <si>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</si>
  <si>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</si>
  <si>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</si>
  <si>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</si>
  <si>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</si>
  <si>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</si>
  <si>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</si>
  <si>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</si>
  <si>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</si>
  <si>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</si>
  <si>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</si>
  <si>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</si>
  <si>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</si>
  <si>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</si>
  <si>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</si>
  <si>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</si>
  <si>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</si>
  <si>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</si>
  <si>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</si>
  <si>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</si>
  <si>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</si>
  <si>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</si>
  <si>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</si>
  <si>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</si>
  <si>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</si>
  <si>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</si>
  <si>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</si>
  <si>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</si>
  <si>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</si>
  <si>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</si>
  <si>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</si>
  <si>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</si>
  <si>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</si>
  <si>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</si>
  <si>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</si>
  <si>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</si>
  <si>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</si>
  <si>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</si>
  <si>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</si>
  <si>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</si>
  <si>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</si>
  <si>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</si>
  <si>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</si>
  <si>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</si>
  <si>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</si>
  <si>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</si>
  <si>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</si>
  <si>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</si>
  <si>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</si>
  <si>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</si>
  <si>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</si>
  <si>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</si>
  <si>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</si>
  <si>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</si>
  <si>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</si>
  <si>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</si>
  <si>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</si>
  <si>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</si>
  <si>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</si>
  <si>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</si>
  <si>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</si>
  <si>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</si>
  <si>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</si>
  <si>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</si>
  <si>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</si>
  <si>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</si>
  <si>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</si>
  <si>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</si>
  <si>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</si>
  <si>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</si>
  <si>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</si>
  <si>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</si>
  <si>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</si>
  <si>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</si>
  <si>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</si>
  <si>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</si>
  <si>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</si>
  <si>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</si>
  <si>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</si>
  <si>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</si>
  <si>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</si>
  <si>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</si>
  <si>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</si>
  <si>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</si>
  <si>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</si>
  <si>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</si>
  <si>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</si>
  <si>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</si>
  <si>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</si>
  <si>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</si>
  <si>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</si>
  <si>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</si>
  <si>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</si>
  <si>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</si>
  <si>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</si>
  <si>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</si>
  <si>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</si>
  <si>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</si>
  <si>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</si>
  <si>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</si>
  <si>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</si>
  <si>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</si>
  <si>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</si>
  <si>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</si>
  <si>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</si>
  <si>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</si>
  <si>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</si>
  <si>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</si>
  <si>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</si>
  <si>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</si>
  <si>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</si>
  <si>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</si>
  <si>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</si>
  <si>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</si>
  <si>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</si>
  <si>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</si>
  <si>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</si>
  <si>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</si>
  <si>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</si>
  <si>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</si>
  <si>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</si>
  <si>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</si>
  <si>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</si>
  <si>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</si>
  <si>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</si>
  <si>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</si>
  <si>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</si>
  <si>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</si>
  <si>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</si>
  <si>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</si>
  <si>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</si>
  <si>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</si>
  <si>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</si>
  <si>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</si>
  <si>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</si>
  <si>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</si>
  <si>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</si>
  <si>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</si>
  <si>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</si>
  <si>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</si>
  <si>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</si>
  <si>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</si>
  <si>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</si>
  <si>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</si>
  <si>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</si>
  <si>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</si>
  <si>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</si>
  <si>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</si>
  <si>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</si>
  <si>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</si>
  <si>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</si>
  <si>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</si>
  <si>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</si>
  <si>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</si>
  <si>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</si>
  <si>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</si>
  <si>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</si>
  <si>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</si>
  <si>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</si>
  <si>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</si>
  <si>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</si>
  <si>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</si>
  <si>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</si>
  <si>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</si>
  <si>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</si>
  <si>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</si>
  <si>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</si>
  <si>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</si>
  <si>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</si>
  <si>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</si>
  <si>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</si>
  <si>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</si>
  <si>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</si>
  <si>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</si>
  <si>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</si>
  <si>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</si>
  <si>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</si>
  <si>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</si>
  <si>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</si>
  <si>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</si>
  <si>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</si>
  <si>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</si>
  <si>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</si>
  <si>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</si>
  <si>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</si>
  <si>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</si>
  <si>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</si>
  <si>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</si>
  <si>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</si>
  <si>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</si>
  <si>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</si>
  <si>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</si>
  <si>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</si>
  <si>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</si>
  <si>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</si>
  <si>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</si>
  <si>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</si>
  <si>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</si>
  <si>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</si>
  <si>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</si>
  <si>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</si>
  <si>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</si>
  <si>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</si>
  <si>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</si>
  <si>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</si>
  <si>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</si>
  <si>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</si>
  <si>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</si>
  <si>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</si>
  <si>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</si>
  <si>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</si>
  <si>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</si>
  <si>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</si>
  <si>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</si>
  <si>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</si>
  <si>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</si>
  <si>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</si>
  <si>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</si>
  <si>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</si>
  <si>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</si>
  <si>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</si>
  <si>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</si>
  <si>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</si>
  <si>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</si>
  <si>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</si>
  <si>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</si>
  <si>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</si>
  <si>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</si>
  <si>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</si>
  <si>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</si>
  <si>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</si>
  <si>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</si>
  <si>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</si>
  <si>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</si>
  <si>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</si>
  <si>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</si>
  <si>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</si>
  <si>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</si>
  <si>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</si>
  <si>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</si>
  <si>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</si>
  <si>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</si>
  <si>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</si>
  <si>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</si>
  <si>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</si>
  <si>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</si>
  <si>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</si>
  <si>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</si>
  <si>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</si>
  <si>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</si>
  <si>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</si>
  <si>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</si>
  <si>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</si>
  <si>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</si>
  <si>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</si>
  <si>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</si>
  <si>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</si>
  <si>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</si>
  <si>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</si>
  <si>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</si>
  <si>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</si>
  <si>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</si>
  <si>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</si>
  <si>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</si>
  <si>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</si>
  <si>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</si>
  <si>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</si>
  <si>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</si>
  <si>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</si>
  <si>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</si>
  <si>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</si>
  <si>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</si>
  <si>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</si>
  <si>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</si>
  <si>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</si>
  <si>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</si>
  <si>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</si>
  <si>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</si>
  <si>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</si>
  <si>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</si>
  <si>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</si>
  <si>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</si>
  <si>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</si>
  <si>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</si>
  <si>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</si>
  <si>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</si>
  <si>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</si>
  <si>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</si>
  <si>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</si>
  <si>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</si>
  <si>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</si>
  <si>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</si>
  <si>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</si>
  <si>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</si>
  <si>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</si>
  <si>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</si>
  <si>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</si>
  <si>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</si>
  <si>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</si>
  <si>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</si>
  <si>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</si>
  <si>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</si>
  <si>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</si>
  <si>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</si>
  <si>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</si>
  <si>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</si>
  <si>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</si>
  <si>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</si>
  <si>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</si>
  <si>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</si>
  <si>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</si>
  <si>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</si>
  <si>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</si>
  <si>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</si>
  <si>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</si>
  <si>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</si>
  <si>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</si>
  <si>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</si>
  <si>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</si>
  <si>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</si>
  <si>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</si>
  <si>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</si>
  <si>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</si>
  <si>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</si>
  <si>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</si>
  <si>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</si>
  <si>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</si>
  <si>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</si>
  <si>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</si>
  <si>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</si>
  <si>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</si>
  <si>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</si>
  <si>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</si>
  <si>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</si>
  <si>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</si>
  <si>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</si>
  <si>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</si>
  <si>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</si>
  <si>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</si>
  <si>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</si>
  <si>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</si>
  <si>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</si>
  <si>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</si>
  <si>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</si>
  <si>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</si>
  <si>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</si>
  <si>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</si>
  <si>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</si>
  <si>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</si>
  <si>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</si>
  <si>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</si>
  <si>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</si>
  <si>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</si>
  <si>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</si>
  <si>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</si>
  <si>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</si>
  <si>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</si>
  <si>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</si>
  <si>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</si>
  <si>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</si>
  <si>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</si>
  <si>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</si>
  <si>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</si>
  <si>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</si>
  <si>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</si>
  <si>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</si>
  <si>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</si>
  <si>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</si>
  <si>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</si>
  <si>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</si>
  <si>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</si>
  <si>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</si>
  <si>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</si>
  <si>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</si>
  <si>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</si>
  <si>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</si>
  <si>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</si>
  <si>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</si>
  <si>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</si>
  <si>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</si>
  <si>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</si>
  <si>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</si>
  <si>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</si>
  <si>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</si>
  <si>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</si>
  <si>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</si>
  <si>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</si>
  <si>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</si>
  <si>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</si>
  <si>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</si>
  <si>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</si>
  <si>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</si>
  <si>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</si>
  <si>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</si>
  <si>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</si>
  <si>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</si>
  <si>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</si>
  <si>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</si>
  <si>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</si>
  <si>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</si>
  <si>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</si>
  <si>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</si>
  <si>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</si>
  <si>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</si>
  <si>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</si>
  <si>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</si>
  <si>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</si>
  <si>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</si>
  <si>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</si>
  <si>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</si>
  <si>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</si>
  <si>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</si>
  <si>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</si>
  <si>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</si>
  <si>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</si>
  <si>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</si>
  <si>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</si>
  <si>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</si>
  <si>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</si>
  <si>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</si>
  <si>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</si>
  <si>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</si>
  <si>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</si>
  <si>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</si>
  <si>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</si>
  <si>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</si>
  <si>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</si>
  <si>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</si>
  <si>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</si>
  <si>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</si>
  <si>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</si>
  <si>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</si>
  <si>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</si>
  <si>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</si>
  <si>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</si>
  <si>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</si>
  <si>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</si>
  <si>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</si>
  <si>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</si>
  <si>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</si>
  <si>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</si>
  <si>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</si>
  <si>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</si>
  <si>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</si>
  <si>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</si>
  <si>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</si>
  <si>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</si>
  <si>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</si>
  <si>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</si>
  <si>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</si>
  <si>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</si>
  <si>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</si>
  <si>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</si>
  <si>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</si>
  <si>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</si>
  <si>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</si>
  <si>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</si>
  <si>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</si>
  <si>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</si>
  <si>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</si>
  <si>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</si>
  <si>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</si>
  <si>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</si>
  <si>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</si>
  <si>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</si>
  <si>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</si>
  <si>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</si>
  <si>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</si>
  <si>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</si>
  <si>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</si>
  <si>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</si>
  <si>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</si>
  <si>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</si>
  <si>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</si>
  <si>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</si>
  <si>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</si>
  <si>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</si>
  <si>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</si>
  <si>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</si>
  <si>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</si>
  <si>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</si>
  <si>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</si>
  <si>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</si>
  <si>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</si>
  <si>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</si>
  <si>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</si>
  <si>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</si>
  <si>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</si>
  <si>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</si>
  <si>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</si>
  <si>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</si>
  <si>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</si>
  <si>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</si>
  <si>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</si>
  <si>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</si>
  <si>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</si>
  <si>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</si>
  <si>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</si>
  <si>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</si>
  <si>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</si>
  <si>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</si>
  <si>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</si>
  <si>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</si>
  <si>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</si>
  <si>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</si>
  <si>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</si>
  <si>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</si>
  <si>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</si>
  <si>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</si>
  <si>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</si>
  <si>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</si>
  <si>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</si>
  <si>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</si>
  <si>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</si>
  <si>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</si>
  <si>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</si>
  <si>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</si>
  <si>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</si>
  <si>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</si>
  <si>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</si>
  <si>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</si>
  <si>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</si>
  <si>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</si>
  <si>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</si>
  <si>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</si>
  <si>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</si>
  <si>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</si>
  <si>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</si>
  <si>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</si>
  <si>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</si>
  <si>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</si>
  <si>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</si>
  <si>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</si>
  <si>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</si>
  <si>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</si>
  <si>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</si>
  <si>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</si>
  <si>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</si>
  <si>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</si>
  <si>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</si>
  <si>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</si>
  <si>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</si>
  <si>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</si>
  <si>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</si>
  <si>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</si>
  <si>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</si>
  <si>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</si>
  <si>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</si>
  <si>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</si>
  <si>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</si>
  <si>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</si>
  <si>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</si>
  <si>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</si>
  <si>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</si>
  <si>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</si>
  <si>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</si>
  <si>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</si>
  <si>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</si>
  <si>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</si>
  <si>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</si>
  <si>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</si>
  <si>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</si>
  <si>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</si>
  <si>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</si>
  <si>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</si>
  <si>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</si>
  <si>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</si>
  <si>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</si>
  <si>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</si>
  <si>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</si>
  <si>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</si>
  <si>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</si>
  <si>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</si>
  <si>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</si>
  <si>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</si>
  <si>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</si>
  <si>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</si>
  <si>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</si>
  <si>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</si>
  <si>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</si>
  <si>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</si>
  <si>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</si>
  <si>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</si>
  <si>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</si>
  <si>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</si>
  <si>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</si>
  <si>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</si>
  <si>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</si>
  <si>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</si>
  <si>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</si>
  <si>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</si>
  <si>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</si>
  <si>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</si>
  <si>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</si>
  <si>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</si>
  <si>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</si>
  <si>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</si>
  <si>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</si>
  <si>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</si>
  <si>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</si>
  <si>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</si>
  <si>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</si>
  <si>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</si>
  <si>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</si>
  <si>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</si>
  <si>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</si>
  <si>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</si>
  <si>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</si>
  <si>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</si>
  <si>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</si>
  <si>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</si>
  <si>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</si>
  <si>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</si>
  <si>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</si>
  <si>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</si>
  <si>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</si>
  <si>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</si>
  <si>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</si>
  <si>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</si>
  <si>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</si>
  <si>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</si>
  <si>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</si>
  <si>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</si>
  <si>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</si>
  <si>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</si>
  <si>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</si>
  <si>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</si>
  <si>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</si>
  <si>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</si>
  <si>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</si>
  <si>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</si>
  <si>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</si>
  <si>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</si>
  <si>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</si>
  <si>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</si>
  <si>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</si>
  <si>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</si>
  <si>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</si>
  <si>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</si>
  <si>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</si>
  <si>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</si>
  <si>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</si>
  <si>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</si>
  <si>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</si>
  <si>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</si>
  <si>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</si>
  <si>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</si>
  <si>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</si>
  <si>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</si>
  <si>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</si>
  <si>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</si>
  <si>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</si>
  <si>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</si>
  <si>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</si>
  <si>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</si>
  <si>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</si>
  <si>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</si>
  <si>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</si>
  <si>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</si>
  <si>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</si>
  <si>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</si>
  <si>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</si>
  <si>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</si>
  <si>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</si>
  <si>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</si>
  <si>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</si>
  <si>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</si>
  <si>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</si>
  <si>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</si>
  <si>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</si>
  <si>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</si>
  <si>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</si>
  <si>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</si>
  <si>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</si>
  <si>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</si>
  <si>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</si>
  <si>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</si>
  <si>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</si>
  <si>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</si>
  <si>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</si>
  <si>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</si>
  <si>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</si>
  <si>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</si>
  <si>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</si>
  <si>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</si>
  <si>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</si>
  <si>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</si>
  <si>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</si>
  <si>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</si>
  <si>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</si>
  <si>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</si>
  <si>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</si>
  <si>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</si>
  <si>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</si>
  <si>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</si>
  <si>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</si>
  <si>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</si>
  <si>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</si>
  <si>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</si>
  <si>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</si>
  <si>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</si>
  <si>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</si>
  <si>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</si>
  <si>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</si>
  <si>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</si>
  <si>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</si>
  <si>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</si>
  <si>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</si>
  <si>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</si>
  <si>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</si>
  <si>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</si>
  <si>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</si>
  <si>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</si>
  <si>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</si>
  <si>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</si>
  <si>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</si>
  <si>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</si>
  <si>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</si>
  <si>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</si>
  <si>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</si>
  <si>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</si>
  <si>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</si>
  <si>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</si>
  <si>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</si>
  <si>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</si>
  <si>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</si>
  <si>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</si>
  <si>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</si>
  <si>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</si>
  <si>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</si>
  <si>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</si>
  <si>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</si>
  <si>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</si>
  <si>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</si>
  <si>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</si>
  <si>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</si>
  <si>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</si>
  <si>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</si>
  <si>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</si>
  <si>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</si>
  <si>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</si>
  <si>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</si>
  <si>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</si>
  <si>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</si>
  <si>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</si>
  <si>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</si>
  <si>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</si>
  <si>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</si>
  <si>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</si>
  <si>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</si>
  <si>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</si>
  <si>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</si>
  <si>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</si>
  <si>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</si>
  <si>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</si>
  <si>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</si>
  <si>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</si>
  <si>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</si>
  <si>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</si>
  <si>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</si>
  <si>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</si>
  <si>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</si>
  <si>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</si>
  <si>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</si>
  <si>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</si>
  <si>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</si>
  <si>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</si>
  <si>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</si>
  <si>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</si>
  <si>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</si>
  <si>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</si>
  <si>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</si>
  <si>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</si>
  <si>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</si>
  <si>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</si>
  <si>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</si>
  <si>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</si>
  <si>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</si>
  <si>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</si>
  <si>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</si>
  <si>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</si>
  <si>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</si>
  <si>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</si>
  <si>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</si>
  <si>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</si>
  <si>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</si>
  <si>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</si>
  <si>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</si>
  <si>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</si>
  <si>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</si>
  <si>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</si>
  <si>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</si>
  <si>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</si>
  <si>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</si>
  <si>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</si>
  <si>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</si>
  <si>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</si>
  <si>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</si>
  <si>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</si>
  <si>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</si>
  <si>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</si>
  <si>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</si>
  <si>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</si>
  <si>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</si>
  <si>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</si>
  <si>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</si>
  <si>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</si>
  <si>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</si>
  <si>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</si>
  <si>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</si>
  <si>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</si>
  <si>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</si>
  <si>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</si>
  <si>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</si>
  <si>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</si>
  <si>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</si>
  <si>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</si>
  <si>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</si>
  <si>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</si>
  <si>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</si>
  <si>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</si>
  <si>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</si>
  <si>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</si>
  <si>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</si>
  <si>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</si>
  <si>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</si>
  <si>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</si>
  <si>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</si>
  <si>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</si>
  <si>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</si>
  <si>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</si>
  <si>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</si>
  <si>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</si>
  <si>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</si>
  <si>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</si>
  <si>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</si>
  <si>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</si>
  <si>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</si>
  <si>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</si>
  <si>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</si>
  <si>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</si>
  <si>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</si>
  <si>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</si>
  <si>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</si>
  <si>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</si>
  <si>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</si>
  <si>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</si>
  <si>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</si>
  <si>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</si>
  <si>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</si>
  <si>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</si>
  <si>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</si>
  <si>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</si>
  <si>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</si>
  <si>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</si>
  <si>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</si>
  <si>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</si>
  <si>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</si>
  <si>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</si>
  <si>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</si>
  <si>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</si>
  <si>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</si>
  <si>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</si>
  <si>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</si>
  <si>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</si>
  <si>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</si>
  <si>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</si>
  <si>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</si>
  <si>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</si>
  <si>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</si>
  <si>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</si>
  <si>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</si>
  <si>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</si>
  <si>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</si>
  <si>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</si>
  <si>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</si>
  <si>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</si>
  <si>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</si>
  <si>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ERIC OLSON</t>
  </si>
  <si>
    <t>DIRECTOR</t>
  </si>
  <si>
    <t>415-473-6620</t>
  </si>
  <si>
    <t>eolson@marincounty.org</t>
  </si>
  <si>
    <t>SAMANTHA KLEIN</t>
  </si>
  <si>
    <t>415-473-6310</t>
  </si>
  <si>
    <t>sklein@marincounty.org</t>
  </si>
  <si>
    <t>County Community School / Phoenix Academy</t>
  </si>
  <si>
    <t>Funds services at Marin's Community School, which has the greatest concentration of high risk youth on probation in our jurisdiction.  These funds support a DPO on site and a variety of services at the school, including campus supervisors, vocational assistance and recreational programming.</t>
  </si>
  <si>
    <t>Youth Working for Change</t>
  </si>
  <si>
    <t>Youth Working for Change (YWC) is a vocational program that provides assistance to youth interested in employment.  YWC staff assess youth and determine if they require soft skills training and if they are "job ready."  Funds support the staff person in this assignment, pay for internsip stipends and costs associated with removing barriers for employment.</t>
  </si>
  <si>
    <t>PORTAL</t>
  </si>
  <si>
    <t>Funds support salaries for Mental Health Practitioners who provide family counseling services to youth and families in the juvenile justice system.</t>
  </si>
  <si>
    <t>Many youth in the juvenile justice system do not have access to positive, pro-social role models to support their development.  These funds are used to pay for a contract with an organization to provide mentors for youth on probation (Partners for Success) and a youth leadership program (Presente).</t>
  </si>
  <si>
    <t>Funds support a contract with a community based organization to provide drug and alcohol treatment services.  The youth served in this program were those whose delinquency was related to their abuse of drug and/or alcohol.  The program provided a continuum of services, from prevention to intensive outpatient to short-term residential interventions.</t>
  </si>
  <si>
    <t>Life / Independent Living Skills Training / Education</t>
  </si>
  <si>
    <t>These funds supported a variety of interventions related to this area.  A portion were spent to pay for services from "The Beat Within" and "Teamworks Art Mentoring," writing programs that work with detained youth.  Other funds paid for a Youth Court Sevices program and an Alcohol Justice Summer Camp.</t>
  </si>
  <si>
    <t>These funds support programs that provide youth with recreational activities in order to address the leisure time criminogenic need.  The major programs are Girls Stepping Up for Change and Yoga for Youth.</t>
  </si>
  <si>
    <t>Contract to pay for risk/needs assessments.</t>
  </si>
  <si>
    <t>Partners for Success / Presente</t>
  </si>
  <si>
    <t>Seneca Parent Support Group / Marin Youth Home</t>
  </si>
  <si>
    <t>The Seneca Parent Support Group / Marin Youth Home meet monthly and provide support to parents of youth in foster care.</t>
  </si>
  <si>
    <t>Community Service Work</t>
  </si>
  <si>
    <t>There were 42 cases where the Petition was not accepted--this explains why therre is a discrepancy in the total number of cases between "Probation Department Dispositions" and the total number of cases below.</t>
  </si>
  <si>
    <t>We had 22 petitions dismissed by the DA and 17 that were transferred out to another jurisdiction for disposition.</t>
  </si>
  <si>
    <t>The overall trend of reduction in referrals appears to be continuing as it has in recent years, especially during the pandemic. According to JCPSS data, the number of referrals dropped from 417 to 269 from 2021 to 2022 respectively.  The bright spot in that data is that Hispanic youth represented a smaller percentage of those referrals in 2022 versus 2021 (a reduction of approximately 19%).  Due to Marin's history of stark overrepresentation of Hispanic youth being referred to our system, we have invested significant resources in programs and partnerships aimed at reducing the likelihood that Hispanic youth will enter and remain in the juvenile justice system. These include services at Marin's Community School, mentoring/leadership programs with the Multicultural Center of Marin, and targeted prevention programs that are partnered with local CBOs in the jurisdictions that account for the majority of our referrals.  It appears that there has been some impact from our efforts to target services to Hispanic youth.  
One of the other trends that we are noticing is that, although overall referrals to Probation are reduced, the acuity of need with regard to mental health for those youth that do penetrate the juvenile justice system is particularly high.  Our JJCC funded additional therapeutic programs this year with JJCPA funds and Marin Probation hopes to be able to adequately meet the needs of those youth in spite of the dearth of community-based (no or low-cost) mental health support programs for youth in Marin County.  
We continue to invest in employment development programming locally with JJCPA funds and believe it is vital to provide youth a pathway away from the criminal justice system.  The ability to attain employment and earn a decent wage is a critical piece of rehabilitation for the youth we serve. Youth are served year-round through Youth Working For Change and are placed in paid internships after receiving soft skills, job acquisition, and job retention training.  Internships take place in local businesses where Probation has developed a relationship with the employer. During the Summer months, youth are served in the Career Explorers program which places youth in paid internships within the Marin County Government system.  For example, youth are placed in the DA's office, the Public Defender's Office, Public Works, etc., and receive a snapshot of what a career in county government looks like. In 2022, 26 youth were surveyed in the Career Explorer's program and 38.5% of the youth served in the program were African American and 30% were Hispanic or Latino. Given the overrepresentation of youth of color in the Criminal Justice system, we are continuing to direct our funding at programs that provide opportunities to those populations.  We hope to continue to have an impact on this overrepresentation of minority groups in the justice system going forward.</t>
  </si>
  <si>
    <t>These funds support a contract with a Community Based Organization that guide youth in the completion of their community service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</si>
</sst>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klein@marincounty.org" TargetMode="External"/><Relationship Id="rId1" Type="http://schemas.openxmlformats.org/officeDocument/2006/relationships/hyperlink" Target="mailto:eolson@marin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2" activePane="bottomLeft" state="frozen"/>
      <selection pane="bottomLeft" activeCell="F24" sqref="F24:J2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425</v>
      </c>
      <c r="B24" s="244"/>
      <c r="C24" s="244"/>
      <c r="D24" s="244"/>
      <c r="E24" s="245"/>
      <c r="F24" s="246">
        <v>44831</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930</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934</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842E261-60C2-40A1-8AFC-65E04707355A}"/>
    <hyperlink ref="D34" r:id="rId2" xr:uid="{31018EF7-C0EF-4A38-8C69-FD515AAE82B2}"/>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Marin</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Marin</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Marin</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Marin</v>
      </c>
    </row>
    <row r="2" spans="1:2" x14ac:dyDescent="0.2">
      <c r="A2" t="s">
        <v>541</v>
      </c>
      <c r="B2" s="25">
        <f>Reportdate</f>
        <v>44831</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ERIC OLSON</v>
      </c>
    </row>
    <row r="10" spans="1:2" x14ac:dyDescent="0.2">
      <c r="A10" t="s">
        <v>218</v>
      </c>
      <c r="B10" t="str">
        <f>primarytitle</f>
        <v>DIRECTOR</v>
      </c>
    </row>
    <row r="11" spans="1:2" x14ac:dyDescent="0.2">
      <c r="A11" t="s">
        <v>217</v>
      </c>
      <c r="B11" t="str">
        <f>primphone</f>
        <v>415-473-6620</v>
      </c>
    </row>
    <row r="12" spans="1:2" x14ac:dyDescent="0.2">
      <c r="A12" t="s">
        <v>193</v>
      </c>
      <c r="B12" s="10" t="str">
        <f>preemail</f>
        <v>eolson@marincounty.org</v>
      </c>
    </row>
    <row r="13" spans="1:2" x14ac:dyDescent="0.2">
      <c r="A13" t="s">
        <v>365</v>
      </c>
      <c r="B13" t="str">
        <f>seccontact</f>
        <v>SAMANTHA KLEIN</v>
      </c>
    </row>
    <row r="14" spans="1:2" x14ac:dyDescent="0.2">
      <c r="A14" t="s">
        <v>366</v>
      </c>
      <c r="B14" t="str">
        <f>seccontitle</f>
        <v>DIRECTOR</v>
      </c>
    </row>
    <row r="15" spans="1:2" x14ac:dyDescent="0.2">
      <c r="A15" t="s">
        <v>367</v>
      </c>
      <c r="B15" t="str">
        <f>secphone</f>
        <v>415-473-6310</v>
      </c>
    </row>
    <row r="16" spans="1:2" x14ac:dyDescent="0.2">
      <c r="A16" t="s">
        <v>368</v>
      </c>
      <c r="B16" t="str">
        <f>secemail</f>
        <v>sklein@marincounty.org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170152</v>
      </c>
    </row>
    <row r="24" spans="1:2" x14ac:dyDescent="0.2">
      <c r="A24" t="s">
        <v>548</v>
      </c>
      <c r="B24" s="11">
        <f>t1yobgserv</f>
        <v>0</v>
      </c>
    </row>
    <row r="25" spans="1:2" x14ac:dyDescent="0.2">
      <c r="A25" t="s">
        <v>549</v>
      </c>
      <c r="B25" s="11">
        <f>t1yobgprof</f>
        <v>0</v>
      </c>
    </row>
    <row r="26" spans="1:2" x14ac:dyDescent="0.2">
      <c r="A26" t="s">
        <v>550</v>
      </c>
      <c r="B26" s="11">
        <f>t1yobgcbo</f>
        <v>273267</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443419</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Marin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Marin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Marin</v>
      </c>
      <c r="B2" s="25">
        <f>Reportdate</f>
        <v>44831</v>
      </c>
      <c r="C2" s="24" t="e">
        <f>Chief</f>
        <v>#REF!</v>
      </c>
      <c r="D2" t="e">
        <f>Chiefphone2</f>
        <v>#REF!</v>
      </c>
      <c r="E2" s="10" t="e">
        <f>Address</f>
        <v>#REF!</v>
      </c>
      <c r="F2" s="10" t="e">
        <f>City</f>
        <v>#REF!</v>
      </c>
      <c r="G2" s="9" t="e">
        <f>ZIP</f>
        <v>#REF!</v>
      </c>
      <c r="H2" s="10" t="e">
        <f>Chiefemail2</f>
        <v>#REF!</v>
      </c>
      <c r="I2" t="str">
        <f>primcontact</f>
        <v>ERIC OLSON</v>
      </c>
      <c r="J2" t="str">
        <f>primarytitle</f>
        <v>DIRECTOR</v>
      </c>
      <c r="K2" t="str">
        <f>primphone</f>
        <v>415-473-6620</v>
      </c>
      <c r="L2" s="10" t="str">
        <f>preemail</f>
        <v>eolson@marincounty.org</v>
      </c>
      <c r="M2" t="str">
        <f>seccontact</f>
        <v>SAMANTHA KLEIN</v>
      </c>
      <c r="N2" t="str">
        <f>seccontitle</f>
        <v>DIRECTOR</v>
      </c>
      <c r="O2" t="str">
        <f>secphone</f>
        <v>415-473-6310</v>
      </c>
      <c r="P2" t="str">
        <f>secemail</f>
        <v>sklein@marincounty.org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170152</v>
      </c>
      <c r="X2" s="11">
        <f>t1yobgserv</f>
        <v>0</v>
      </c>
      <c r="Y2" s="11">
        <f>t1yobgprof</f>
        <v>0</v>
      </c>
      <c r="Z2" s="11">
        <f>t1yobgcbo</f>
        <v>273267</v>
      </c>
      <c r="AA2" s="11">
        <f>t1yobgequip</f>
        <v>0</v>
      </c>
      <c r="AB2" s="11">
        <f>t1yobgadmin</f>
        <v>0</v>
      </c>
      <c r="AC2" s="11">
        <f>t1yobgothr1</f>
        <v>0</v>
      </c>
      <c r="AD2" s="11">
        <f>t1yobgothr2</f>
        <v>0</v>
      </c>
      <c r="AE2" s="11">
        <f>t1yobgothr3</f>
        <v>0</v>
      </c>
      <c r="AF2" s="11">
        <f>t1yobgtot</f>
        <v>443419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Marin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Marin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Marin</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6</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78</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129</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192</v>
      </c>
      <c r="J14" s="302"/>
      <c r="K14" s="97"/>
      <c r="L14" s="97"/>
      <c r="M14" s="97"/>
      <c r="N14" s="97"/>
      <c r="O14" s="98"/>
    </row>
    <row r="15" spans="1:24" ht="14.25" x14ac:dyDescent="0.2">
      <c r="A15" s="91"/>
      <c r="B15" s="45"/>
      <c r="C15" s="128"/>
      <c r="D15" s="128"/>
      <c r="E15" s="310" t="s">
        <v>815</v>
      </c>
      <c r="F15" s="310"/>
      <c r="G15" s="310"/>
      <c r="H15" s="310"/>
      <c r="I15" s="304">
        <v>77</v>
      </c>
      <c r="J15" s="305"/>
      <c r="K15" s="97"/>
      <c r="L15" s="97"/>
      <c r="M15" s="97"/>
      <c r="N15" s="97"/>
      <c r="O15" s="98"/>
    </row>
    <row r="16" spans="1:24" ht="15" x14ac:dyDescent="0.25">
      <c r="A16" s="102"/>
      <c r="B16" s="45"/>
      <c r="C16" s="128"/>
      <c r="D16" s="128"/>
      <c r="E16" s="306" t="s">
        <v>827</v>
      </c>
      <c r="F16" s="306"/>
      <c r="G16" s="306"/>
      <c r="H16" s="306"/>
      <c r="I16" s="311">
        <f>SUM(I14:J15)</f>
        <v>269</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106</v>
      </c>
      <c r="J20" s="302"/>
      <c r="K20" s="97"/>
      <c r="L20" s="97"/>
      <c r="M20" s="97"/>
      <c r="N20" s="97"/>
      <c r="O20" s="98"/>
    </row>
    <row r="21" spans="1:24" ht="14.25" x14ac:dyDescent="0.2">
      <c r="A21" s="102"/>
      <c r="B21" s="128"/>
      <c r="C21" s="128"/>
      <c r="D21" s="128"/>
      <c r="E21" s="310" t="s">
        <v>818</v>
      </c>
      <c r="F21" s="310"/>
      <c r="G21" s="310"/>
      <c r="H21" s="310"/>
      <c r="I21" s="313">
        <v>109</v>
      </c>
      <c r="J21" s="314"/>
      <c r="K21" s="97"/>
      <c r="L21" s="97"/>
      <c r="M21" s="97"/>
      <c r="N21" s="97"/>
      <c r="O21" s="98"/>
    </row>
    <row r="22" spans="1:24" ht="14.25" x14ac:dyDescent="0.2">
      <c r="A22" s="102"/>
      <c r="B22" s="128"/>
      <c r="C22" s="128"/>
      <c r="D22" s="128"/>
      <c r="E22" s="300" t="s">
        <v>819</v>
      </c>
      <c r="F22" s="300"/>
      <c r="G22" s="300"/>
      <c r="H22" s="300"/>
      <c r="I22" s="301">
        <v>46</v>
      </c>
      <c r="J22" s="302"/>
      <c r="K22" s="97"/>
      <c r="L22" s="97"/>
      <c r="M22" s="97"/>
      <c r="N22" s="97"/>
      <c r="O22" s="98"/>
    </row>
    <row r="23" spans="1:24" ht="14.25" x14ac:dyDescent="0.2">
      <c r="A23" s="102"/>
      <c r="B23" s="128"/>
      <c r="C23" s="128"/>
      <c r="D23" s="128"/>
      <c r="E23" s="310" t="s">
        <v>820</v>
      </c>
      <c r="F23" s="310"/>
      <c r="G23" s="310"/>
      <c r="H23" s="310"/>
      <c r="I23" s="304">
        <v>3</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5</v>
      </c>
      <c r="J25" s="305"/>
      <c r="K25" s="97"/>
      <c r="L25" s="97"/>
      <c r="M25" s="97"/>
      <c r="N25" s="97"/>
      <c r="O25" s="98"/>
    </row>
    <row r="26" spans="1:24" ht="14.25" x14ac:dyDescent="0.2">
      <c r="A26" s="102"/>
      <c r="B26" s="128"/>
      <c r="C26" s="128"/>
      <c r="D26" s="128"/>
      <c r="E26" s="300" t="s">
        <v>823</v>
      </c>
      <c r="F26" s="300"/>
      <c r="G26" s="300"/>
      <c r="H26" s="300"/>
      <c r="I26" s="301">
        <v>0</v>
      </c>
      <c r="J26" s="302"/>
      <c r="K26" s="97"/>
      <c r="L26" s="97"/>
      <c r="M26" s="97"/>
      <c r="N26" s="97"/>
      <c r="O26" s="98"/>
    </row>
    <row r="27" spans="1:24" ht="15" x14ac:dyDescent="0.25">
      <c r="A27" s="102"/>
      <c r="B27" s="128"/>
      <c r="C27" s="128"/>
      <c r="D27" s="128"/>
      <c r="E27" s="306" t="s">
        <v>827</v>
      </c>
      <c r="F27" s="306"/>
      <c r="G27" s="306"/>
      <c r="H27" s="306"/>
      <c r="I27" s="311">
        <f>SUM(I20:J26)</f>
        <v>269</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952</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C36" sqref="C36:G36"/>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Marin</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95</v>
      </c>
      <c r="K7" s="360"/>
      <c r="L7" s="45"/>
      <c r="M7" s="45"/>
      <c r="N7" s="45"/>
      <c r="O7" s="92"/>
    </row>
    <row r="8" spans="1:37" ht="14.1" customHeight="1" x14ac:dyDescent="0.2">
      <c r="A8" s="91"/>
      <c r="B8" s="128"/>
      <c r="C8" s="128"/>
      <c r="D8" s="353" t="s">
        <v>890</v>
      </c>
      <c r="E8" s="354"/>
      <c r="F8" s="354"/>
      <c r="G8" s="354"/>
      <c r="H8" s="354"/>
      <c r="I8" s="355"/>
      <c r="J8" s="361">
        <v>34</v>
      </c>
      <c r="K8" s="362"/>
      <c r="L8" s="125"/>
      <c r="M8" s="125"/>
      <c r="N8" s="125"/>
      <c r="O8" s="126"/>
      <c r="P8" s="214"/>
    </row>
    <row r="9" spans="1:37" ht="14.1" customHeight="1" x14ac:dyDescent="0.2">
      <c r="A9" s="91"/>
      <c r="B9" s="128"/>
      <c r="C9" s="128"/>
      <c r="D9" s="356" t="s">
        <v>827</v>
      </c>
      <c r="E9" s="357"/>
      <c r="F9" s="357"/>
      <c r="G9" s="357"/>
      <c r="H9" s="357"/>
      <c r="I9" s="358"/>
      <c r="J9" s="363">
        <f>SUM(I7:J8)</f>
        <v>129</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20</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7</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63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53</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8</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63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97</v>
      </c>
      <c r="K32" s="347"/>
      <c r="L32" s="125"/>
      <c r="M32" s="125"/>
      <c r="N32" s="125"/>
      <c r="O32" s="126"/>
      <c r="P32" s="214"/>
    </row>
    <row r="33" spans="1:37" ht="14.1" customHeight="1" x14ac:dyDescent="0.2">
      <c r="A33" s="91"/>
      <c r="B33" s="45"/>
      <c r="C33" s="45"/>
      <c r="D33" s="343" t="s">
        <v>815</v>
      </c>
      <c r="E33" s="344"/>
      <c r="F33" s="344"/>
      <c r="G33" s="344"/>
      <c r="H33" s="344"/>
      <c r="I33" s="345"/>
      <c r="J33" s="379">
        <v>32</v>
      </c>
      <c r="K33" s="380"/>
      <c r="L33" s="125"/>
      <c r="M33" s="125"/>
      <c r="N33" s="125"/>
      <c r="O33" s="126"/>
      <c r="P33" s="214"/>
    </row>
    <row r="34" spans="1:37" ht="14.1" customHeight="1" x14ac:dyDescent="0.2">
      <c r="A34" s="91"/>
      <c r="B34" s="45"/>
      <c r="C34" s="45"/>
      <c r="D34" s="384" t="s">
        <v>827</v>
      </c>
      <c r="E34" s="384"/>
      <c r="F34" s="384"/>
      <c r="G34" s="384"/>
      <c r="H34" s="384"/>
      <c r="I34" s="384"/>
      <c r="J34" s="381">
        <f>SUM(J32:K33)</f>
        <v>129</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69</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37</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23</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0</v>
      </c>
      <c r="K43" s="302"/>
      <c r="L43" s="125"/>
      <c r="M43" s="125"/>
      <c r="N43" s="125"/>
      <c r="O43" s="126"/>
      <c r="P43" s="214"/>
    </row>
    <row r="44" spans="1:37" ht="14.1" customHeight="1" x14ac:dyDescent="0.2">
      <c r="A44" s="91"/>
      <c r="B44" s="128"/>
      <c r="C44" s="128"/>
      <c r="D44" s="390" t="s">
        <v>827</v>
      </c>
      <c r="E44" s="391"/>
      <c r="F44" s="391"/>
      <c r="G44" s="391"/>
      <c r="H44" s="391"/>
      <c r="I44" s="391"/>
      <c r="J44" s="311">
        <f>SUM(J37:K43)</f>
        <v>129</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953</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Marin</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29</v>
      </c>
      <c r="H9" s="328"/>
      <c r="I9" s="183"/>
    </row>
    <row r="10" spans="1:21" ht="15" x14ac:dyDescent="0.2">
      <c r="A10" s="165"/>
      <c r="B10" s="206"/>
      <c r="C10" s="409" t="s">
        <v>872</v>
      </c>
      <c r="D10" s="409"/>
      <c r="E10" s="409"/>
      <c r="F10" s="409"/>
      <c r="G10" s="397">
        <v>56</v>
      </c>
      <c r="H10" s="397"/>
      <c r="I10" s="183"/>
    </row>
    <row r="11" spans="1:21" ht="15" x14ac:dyDescent="0.2">
      <c r="A11" s="165"/>
      <c r="B11" s="206"/>
      <c r="C11" s="401" t="s">
        <v>873</v>
      </c>
      <c r="D11" s="401"/>
      <c r="E11" s="401"/>
      <c r="F11" s="401"/>
      <c r="G11" s="328">
        <v>0</v>
      </c>
      <c r="H11" s="328"/>
      <c r="I11" s="183"/>
    </row>
    <row r="12" spans="1:21" ht="15" x14ac:dyDescent="0.25">
      <c r="A12" s="165"/>
      <c r="B12" s="177"/>
      <c r="C12" s="306" t="s">
        <v>827</v>
      </c>
      <c r="D12" s="306"/>
      <c r="E12" s="306"/>
      <c r="F12" s="306"/>
      <c r="G12" s="406">
        <f>SUM(G9:H11)</f>
        <v>85</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7"/>
      <c r="H17" s="397"/>
      <c r="I17" s="98"/>
    </row>
    <row r="18" spans="1:9" ht="15" x14ac:dyDescent="0.25">
      <c r="A18" s="102"/>
      <c r="B18" s="128"/>
      <c r="C18" s="306" t="s">
        <v>827</v>
      </c>
      <c r="D18" s="306"/>
      <c r="E18" s="306"/>
      <c r="F18" s="306"/>
      <c r="G18" s="392">
        <f>SUM(G16:H17)</f>
        <v>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Marin</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954</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9D3EDC69-6E15-4A0F-AE14-04E9D41B0EE8}"/>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638" zoomScaleNormal="100" workbookViewId="0">
      <selection activeCell="A658" sqref="A658:J69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Marin</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Marin</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Marin</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936</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517</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170152</v>
      </c>
      <c r="F132" s="466"/>
      <c r="G132" s="466"/>
      <c r="H132" s="466"/>
      <c r="I132" s="467"/>
      <c r="J132" s="467"/>
    </row>
    <row r="133" spans="1:16" x14ac:dyDescent="0.2">
      <c r="A133" s="513" t="s">
        <v>528</v>
      </c>
      <c r="B133" s="513"/>
      <c r="C133" s="513"/>
      <c r="D133" s="513"/>
      <c r="E133" s="448"/>
      <c r="F133" s="448"/>
      <c r="G133" s="449"/>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v>273267</v>
      </c>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443419</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937</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Marin</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938</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490</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162301</v>
      </c>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v>166462</v>
      </c>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328763</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939</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Marin</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940</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483</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v>187831</v>
      </c>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187831</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941</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Marin</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948</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495</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v>282530</v>
      </c>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282530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942</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Marin</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536</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536</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v>15378</v>
      </c>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15378</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943</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Marin</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944</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492</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v>160320</v>
      </c>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160320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945</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Marin</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t="s">
        <v>499</v>
      </c>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t="s">
        <v>499</v>
      </c>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v>39818</v>
      </c>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39818</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t="s">
        <v>946</v>
      </c>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Marin</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t="s">
        <v>949</v>
      </c>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t="s">
        <v>497</v>
      </c>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v>446554</v>
      </c>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446554</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t="s">
        <v>950</v>
      </c>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Marin</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t="s">
        <v>246</v>
      </c>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t="s">
        <v>502</v>
      </c>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v>8050</v>
      </c>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8050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t="s">
        <v>947</v>
      </c>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Marin</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t="s">
        <v>951</v>
      </c>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t="s">
        <v>479</v>
      </c>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v>6750</v>
      </c>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6750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t="s">
        <v>955</v>
      </c>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Marin</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Marin</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Marin</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Marin</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Marin</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Marin</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Marin</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Marin</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Marin</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Marin</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Marin</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Marin</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Marin</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Marin</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Marin</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Marin</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Marin</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Marin</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Marin</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Marin</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Marin</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269</v>
      </c>
      <c r="E10" s="130"/>
      <c r="F10" s="39"/>
      <c r="G10" s="571" t="s">
        <v>847</v>
      </c>
      <c r="H10" s="571"/>
      <c r="I10" s="572"/>
      <c r="J10" s="174">
        <f>'REPORT 1'!$I$27</f>
        <v>269</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129</v>
      </c>
      <c r="E17" s="39"/>
      <c r="F17" s="39"/>
      <c r="G17" s="575" t="s">
        <v>847</v>
      </c>
      <c r="H17" s="575"/>
      <c r="I17" s="576"/>
      <c r="J17" s="173">
        <f>'REPORT 3'!$J$34</f>
        <v>129</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63</v>
      </c>
      <c r="E21" s="39"/>
      <c r="F21" s="39"/>
      <c r="G21" s="575" t="s">
        <v>847</v>
      </c>
      <c r="H21" s="575"/>
      <c r="I21" s="576"/>
      <c r="J21" s="173">
        <f>'REPORT 3'!$J$44</f>
        <v>129</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85</v>
      </c>
      <c r="G28" s="575" t="s">
        <v>847</v>
      </c>
      <c r="H28" s="575"/>
      <c r="I28" s="576"/>
      <c r="J28" s="175">
        <f>'ARREST REPORT'!$G$18</f>
        <v>0</v>
      </c>
    </row>
    <row r="31" spans="1:10" ht="15" x14ac:dyDescent="0.25">
      <c r="G31" s="569" t="s">
        <v>816</v>
      </c>
      <c r="H31" s="569"/>
      <c r="I31" s="570"/>
      <c r="J31" s="171" t="s">
        <v>827</v>
      </c>
    </row>
    <row r="32" spans="1:10" s="1" customFormat="1" ht="15"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Wilson, Kenyetta</cp:lastModifiedBy>
  <cp:lastPrinted>2022-09-27T15:41:05Z</cp:lastPrinted>
  <dcterms:created xsi:type="dcterms:W3CDTF">2010-06-09T19:05:00Z</dcterms:created>
  <dcterms:modified xsi:type="dcterms:W3CDTF">2022-09-27T15:41:11Z</dcterms:modified>
</cp:coreProperties>
</file>