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R:\JJCPA-YOBG\JJCPA-YOBG Reports\2021-22\"/>
    </mc:Choice>
  </mc:AlternateContent>
  <xr:revisionPtr revIDLastSave="0" documentId="13_ncr:1_{A25DF99B-24A9-4F18-91C7-6D057E928486}"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<sst xmlns="http://schemas.openxmlformats.org/spreadsheetml/2006/main" count="2390" uniqueCount="948">
  <si>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</si>
  <si>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</si>
  <si>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</si>
  <si>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</si>
  <si>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</si>
  <si>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</si>
  <si>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</si>
  <si>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</si>
  <si>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</si>
  <si>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</si>
  <si>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</si>
  <si>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</si>
  <si>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</si>
  <si>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</si>
  <si>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</si>
  <si>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</si>
  <si>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</si>
  <si>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</si>
  <si>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</si>
  <si>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</si>
  <si>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</si>
  <si>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</si>
  <si>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</si>
  <si>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</si>
  <si>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</si>
  <si>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</si>
  <si>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</si>
  <si>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</si>
  <si>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</si>
  <si>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</si>
  <si>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</si>
  <si>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</si>
  <si>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</si>
  <si>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</si>
  <si>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</si>
  <si>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</si>
  <si>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</si>
  <si>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</si>
  <si>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</si>
  <si>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</si>
  <si>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</si>
  <si>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</si>
  <si>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</si>
  <si>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</si>
  <si>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</si>
  <si>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</si>
  <si>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</si>
  <si>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</si>
  <si>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</si>
  <si>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</si>
  <si>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</si>
  <si>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</si>
  <si>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</si>
  <si>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</si>
  <si>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</si>
  <si>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</si>
  <si>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</si>
  <si>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</si>
  <si>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</si>
  <si>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</si>
  <si>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</si>
  <si>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</si>
  <si>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</si>
  <si>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</si>
  <si>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</si>
  <si>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</si>
  <si>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</si>
  <si>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</si>
  <si>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</si>
  <si>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</si>
  <si>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</si>
  <si>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</si>
  <si>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</si>
  <si>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</si>
  <si>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</si>
  <si>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</si>
  <si>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</si>
  <si>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</si>
  <si>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</si>
  <si>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</si>
  <si>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</si>
  <si>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</si>
  <si>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</si>
  <si>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</si>
  <si>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</si>
  <si>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</si>
  <si>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</si>
  <si>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</si>
  <si>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</si>
  <si>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</si>
  <si>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</si>
  <si>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</si>
  <si>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</si>
  <si>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</si>
  <si>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</si>
  <si>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</si>
  <si>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</si>
  <si>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</si>
  <si>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</si>
  <si>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</si>
  <si>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</si>
  <si>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</si>
  <si>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</si>
  <si>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</si>
  <si>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</si>
  <si>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</si>
  <si>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</si>
  <si>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</si>
  <si>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</si>
  <si>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</si>
  <si>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</si>
  <si>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</si>
  <si>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</si>
  <si>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</si>
  <si>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</si>
  <si>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</si>
  <si>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</si>
  <si>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</si>
  <si>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</si>
  <si>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</si>
  <si>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</si>
  <si>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</si>
  <si>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</si>
  <si>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</si>
  <si>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</si>
  <si>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</si>
  <si>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</si>
  <si>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</si>
  <si>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</si>
  <si>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</si>
  <si>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</si>
  <si>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</si>
  <si>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</si>
  <si>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</si>
  <si>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</si>
  <si>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</si>
  <si>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</si>
  <si>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</si>
  <si>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</si>
  <si>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</si>
  <si>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</si>
  <si>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</si>
  <si>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</si>
  <si>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</si>
  <si>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</si>
  <si>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</si>
  <si>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</si>
  <si>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</si>
  <si>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</si>
  <si>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</si>
  <si>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</si>
  <si>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</si>
  <si>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</si>
  <si>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</si>
  <si>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</si>
  <si>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</si>
  <si>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</si>
  <si>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</si>
  <si>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</si>
  <si>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</si>
  <si>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</si>
  <si>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</si>
  <si>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</si>
  <si>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</si>
  <si>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</si>
  <si>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</si>
  <si>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</si>
  <si>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</si>
  <si>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</si>
  <si>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</si>
  <si>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</si>
  <si>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</si>
  <si>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</si>
  <si>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</si>
  <si>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</si>
  <si>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</si>
  <si>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</si>
  <si>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</si>
  <si>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</si>
  <si>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</si>
  <si>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</si>
  <si>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</si>
  <si>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</si>
  <si>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</si>
  <si>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</si>
  <si>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</si>
  <si>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</si>
  <si>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</si>
  <si>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</si>
  <si>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</si>
  <si>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</si>
  <si>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</si>
  <si>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</si>
  <si>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</si>
  <si>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</si>
  <si>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</si>
  <si>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</si>
  <si>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</si>
  <si>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</si>
  <si>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</si>
  <si>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</si>
  <si>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</si>
  <si>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</si>
  <si>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</si>
  <si>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</si>
  <si>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</si>
  <si>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</si>
  <si>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</si>
  <si>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</si>
  <si>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</si>
  <si>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</si>
  <si>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</si>
  <si>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</si>
  <si>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</si>
  <si>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</si>
  <si>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</si>
  <si>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</si>
  <si>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</si>
  <si>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</si>
  <si>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</si>
  <si>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</si>
  <si>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</si>
  <si>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</si>
  <si>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</si>
  <si>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</si>
  <si>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</si>
  <si>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</si>
  <si>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</si>
  <si>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</si>
  <si>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</si>
  <si>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</si>
  <si>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</si>
  <si>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</si>
  <si>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</si>
  <si>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</si>
  <si>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</si>
  <si>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</si>
  <si>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</si>
  <si>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</si>
  <si>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</si>
  <si>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</si>
  <si>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</si>
  <si>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</si>
  <si>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</si>
  <si>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</si>
  <si>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</si>
  <si>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</si>
  <si>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</si>
  <si>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</si>
  <si>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</si>
  <si>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</si>
  <si>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</si>
  <si>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</si>
  <si>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</si>
  <si>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</si>
  <si>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</si>
  <si>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</si>
  <si>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</si>
  <si>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</si>
  <si>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</si>
  <si>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</si>
  <si>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</si>
  <si>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</si>
  <si>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</si>
  <si>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</si>
  <si>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</si>
  <si>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</si>
  <si>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</si>
  <si>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</si>
  <si>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</si>
  <si>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</si>
  <si>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</si>
  <si>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</si>
  <si>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</si>
  <si>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</si>
  <si>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</si>
  <si>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</si>
  <si>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</si>
  <si>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</si>
  <si>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</si>
  <si>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</si>
  <si>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</si>
  <si>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</si>
  <si>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</si>
  <si>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</si>
  <si>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</si>
  <si>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</si>
  <si>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</si>
  <si>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</si>
  <si>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</si>
  <si>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</si>
  <si>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</si>
  <si>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</si>
  <si>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</si>
  <si>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</si>
  <si>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</si>
  <si>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</si>
  <si>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</si>
  <si>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</si>
  <si>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</si>
  <si>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</si>
  <si>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</si>
  <si>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</si>
  <si>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</si>
  <si>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</si>
  <si>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</si>
  <si>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</si>
  <si>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</si>
  <si>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</si>
  <si>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</si>
  <si>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</si>
  <si>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</si>
  <si>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</si>
  <si>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</si>
  <si>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</si>
  <si>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</si>
  <si>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</si>
  <si>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</si>
  <si>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</si>
  <si>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</si>
  <si>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</si>
  <si>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</si>
  <si>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</si>
  <si>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</si>
  <si>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</si>
  <si>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</si>
  <si>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</si>
  <si>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</si>
  <si>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</si>
  <si>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</si>
  <si>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</si>
  <si>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</si>
  <si>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</si>
  <si>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</si>
  <si>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</si>
  <si>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</si>
  <si>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</si>
  <si>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</si>
  <si>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</si>
  <si>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</si>
  <si>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</si>
  <si>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</si>
  <si>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</si>
  <si>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</si>
  <si>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</si>
  <si>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</si>
  <si>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</si>
  <si>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</si>
  <si>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</si>
  <si>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</si>
  <si>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</si>
  <si>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</si>
  <si>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</si>
  <si>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</si>
  <si>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</si>
  <si>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</si>
  <si>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</si>
  <si>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</si>
  <si>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</si>
  <si>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</si>
  <si>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</si>
  <si>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</si>
  <si>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</si>
  <si>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</si>
  <si>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</si>
  <si>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</si>
  <si>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</si>
  <si>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</si>
  <si>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</si>
  <si>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</si>
  <si>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</si>
  <si>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</si>
  <si>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</si>
  <si>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</si>
  <si>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</si>
  <si>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</si>
  <si>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</si>
  <si>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</si>
  <si>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</si>
  <si>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</si>
  <si>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</si>
  <si>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</si>
  <si>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</si>
  <si>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</si>
  <si>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</si>
  <si>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</si>
  <si>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</si>
  <si>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</si>
  <si>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</si>
  <si>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</si>
  <si>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</si>
  <si>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</si>
  <si>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</si>
  <si>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</si>
  <si>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</si>
  <si>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</si>
  <si>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</si>
  <si>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</si>
  <si>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</si>
  <si>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</si>
  <si>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</si>
  <si>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</si>
  <si>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</si>
  <si>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</si>
  <si>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</si>
  <si>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</si>
  <si>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</si>
  <si>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</si>
  <si>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</si>
  <si>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</si>
  <si>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</si>
  <si>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</si>
  <si>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</si>
  <si>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</si>
  <si>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</si>
  <si>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</si>
  <si>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</si>
  <si>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</si>
  <si>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</si>
  <si>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</si>
  <si>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</si>
  <si>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</si>
  <si>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</si>
  <si>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</si>
  <si>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</si>
  <si>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</si>
  <si>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</si>
  <si>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</si>
  <si>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</si>
  <si>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</si>
  <si>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</si>
  <si>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</si>
  <si>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</si>
  <si>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</si>
  <si>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</si>
  <si>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</si>
  <si>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</si>
  <si>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</si>
  <si>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</si>
  <si>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</si>
  <si>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</si>
  <si>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</si>
  <si>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</si>
  <si>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</si>
  <si>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</si>
  <si>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</si>
  <si>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</si>
  <si>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</si>
  <si>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</si>
  <si>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</si>
  <si>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</si>
  <si>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</si>
  <si>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</si>
  <si>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</si>
  <si>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</si>
  <si>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</si>
  <si>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</si>
  <si>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</si>
  <si>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</si>
  <si>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</si>
  <si>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</si>
  <si>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</si>
  <si>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</si>
  <si>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</si>
  <si>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</si>
  <si>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</si>
  <si>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</si>
  <si>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</si>
  <si>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</si>
  <si>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</si>
  <si>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</si>
  <si>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</si>
  <si>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</si>
  <si>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</si>
  <si>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</si>
  <si>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</si>
  <si>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</si>
  <si>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</si>
  <si>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</si>
  <si>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</si>
  <si>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</si>
  <si>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</si>
  <si>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</si>
  <si>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</si>
  <si>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</si>
  <si>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</si>
  <si>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</si>
  <si>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</si>
  <si>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</si>
  <si>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</si>
  <si>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</si>
  <si>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</si>
  <si>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</si>
  <si>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</si>
  <si>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</si>
  <si>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</si>
  <si>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</si>
  <si>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</si>
  <si>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</si>
  <si>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</si>
  <si>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</si>
  <si>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</si>
  <si>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</si>
  <si>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</si>
  <si>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</si>
  <si>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</si>
  <si>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</si>
  <si>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</si>
  <si>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</si>
  <si>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</si>
  <si>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</si>
  <si>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</si>
  <si>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</si>
  <si>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</si>
  <si>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</si>
  <si>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</si>
  <si>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</si>
  <si>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</si>
  <si>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</si>
  <si>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</si>
  <si>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</si>
  <si>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</si>
  <si>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</si>
  <si>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</si>
  <si>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</si>
  <si>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</si>
  <si>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</si>
  <si>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</si>
  <si>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</si>
  <si>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</si>
  <si>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</si>
  <si>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</si>
  <si>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</si>
  <si>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</si>
  <si>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</si>
  <si>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</si>
  <si>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</si>
  <si>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</si>
  <si>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</si>
  <si>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</si>
  <si>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</si>
  <si>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</si>
  <si>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</si>
  <si>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</si>
  <si>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</si>
  <si>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</si>
  <si>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</si>
  <si>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</si>
  <si>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</si>
  <si>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</si>
  <si>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</si>
  <si>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</si>
  <si>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</si>
  <si>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</si>
  <si>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</si>
  <si>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</si>
  <si>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</si>
  <si>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</si>
  <si>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</si>
  <si>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</si>
  <si>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</si>
  <si>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</si>
  <si>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</si>
  <si>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</si>
  <si>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</si>
  <si>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</si>
  <si>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</si>
  <si>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</si>
  <si>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</si>
  <si>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</si>
  <si>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</si>
  <si>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</si>
  <si>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</si>
  <si>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</si>
  <si>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</si>
  <si>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</si>
  <si>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</si>
  <si>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</si>
  <si>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</si>
  <si>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</si>
  <si>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</si>
  <si>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</si>
  <si>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</si>
  <si>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</si>
  <si>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</si>
  <si>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</si>
  <si>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</si>
  <si>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</si>
  <si>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</si>
  <si>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</si>
  <si>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</si>
  <si>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</si>
  <si>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</si>
  <si>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</si>
  <si>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</si>
  <si>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</si>
  <si>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</si>
  <si>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</si>
  <si>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</si>
  <si>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</si>
  <si>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</si>
  <si>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</si>
  <si>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</si>
  <si>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</si>
  <si>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</si>
  <si>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</si>
  <si>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</si>
  <si>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</si>
  <si>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</si>
  <si>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</si>
  <si>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</si>
  <si>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</si>
  <si>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</si>
  <si>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</si>
  <si>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</si>
  <si>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</si>
  <si>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</si>
  <si>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</si>
  <si>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</si>
  <si>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</si>
  <si>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</si>
  <si>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</si>
  <si>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</si>
  <si>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</si>
  <si>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</si>
  <si>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</si>
  <si>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</si>
  <si>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</si>
  <si>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</si>
  <si>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</si>
  <si>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</si>
  <si>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</si>
  <si>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</si>
  <si>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</si>
  <si>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</si>
  <si>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</si>
  <si>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</si>
  <si>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</si>
  <si>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</si>
  <si>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</si>
  <si>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</si>
  <si>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</si>
  <si>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</si>
  <si>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</si>
  <si>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</si>
  <si>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</si>
  <si>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</si>
  <si>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</si>
  <si>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</si>
  <si>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</si>
  <si>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</si>
  <si>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</si>
  <si>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</si>
  <si>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</si>
  <si>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</si>
  <si>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</si>
  <si>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</si>
  <si>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</si>
  <si>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</si>
  <si>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</si>
  <si>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</si>
  <si>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</si>
  <si>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</si>
  <si>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</si>
  <si>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</si>
  <si>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</si>
  <si>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</si>
  <si>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</si>
  <si>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</si>
  <si>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</si>
  <si>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</si>
  <si>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</si>
  <si>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</si>
  <si>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</si>
  <si>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</si>
  <si>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</si>
  <si>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</si>
  <si>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</si>
  <si>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</si>
  <si>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</si>
  <si>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</si>
  <si>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</si>
  <si>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</si>
  <si>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</si>
  <si>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</si>
  <si>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</si>
  <si>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</si>
  <si>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</si>
  <si>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</si>
  <si>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</si>
  <si>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</si>
  <si>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</si>
  <si>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</si>
  <si>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</si>
  <si>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</si>
  <si>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</si>
  <si>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</si>
  <si>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</si>
  <si>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</si>
  <si>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</si>
  <si>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</si>
  <si>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</si>
  <si>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</si>
  <si>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</si>
  <si>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</si>
  <si>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</si>
  <si>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</si>
  <si>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</si>
  <si>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</si>
  <si>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</si>
  <si>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</si>
  <si>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</si>
  <si>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</si>
  <si>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</si>
  <si>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</si>
  <si>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</si>
  <si>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</si>
  <si>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</si>
  <si>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</si>
  <si>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</si>
  <si>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</si>
  <si>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</si>
  <si>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</si>
  <si>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</si>
  <si>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</si>
  <si>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</si>
  <si>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</si>
  <si>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</si>
  <si>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</si>
  <si>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</si>
  <si>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</si>
  <si>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</si>
  <si>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</si>
  <si>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</si>
  <si>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</si>
  <si>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</si>
  <si>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</si>
  <si>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</si>
  <si>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</si>
  <si>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</si>
  <si>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</si>
  <si>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</si>
  <si>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</si>
  <si>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</si>
  <si>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</si>
  <si>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</si>
  <si>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</si>
  <si>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</si>
  <si>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</si>
  <si>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</si>
  <si>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</si>
  <si>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</si>
  <si>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</si>
  <si>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</si>
  <si>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</si>
  <si>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</si>
  <si>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</si>
  <si>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</si>
  <si>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</si>
  <si>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</si>
  <si>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</si>
  <si>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</si>
  <si>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</si>
  <si>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</si>
  <si>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</si>
  <si>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</si>
  <si>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</si>
  <si>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</si>
  <si>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</si>
  <si>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</si>
  <si>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</si>
  <si>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</si>
  <si>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</si>
  <si>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</si>
  <si>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</si>
  <si>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</si>
  <si>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</si>
  <si>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</si>
  <si>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</si>
  <si>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</si>
  <si>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</si>
  <si>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</si>
  <si>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</si>
  <si>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</si>
  <si>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</si>
  <si>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</si>
  <si>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</si>
  <si>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</si>
  <si>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</si>
  <si>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</si>
  <si>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</si>
  <si>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</si>
  <si>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</si>
  <si>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</si>
  <si>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</si>
  <si>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</si>
  <si>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</si>
  <si>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</si>
  <si>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</si>
  <si>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</si>
  <si>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</si>
  <si>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</si>
  <si>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</si>
  <si>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</si>
  <si>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</si>
  <si>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</si>
  <si>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</si>
  <si>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</si>
  <si>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</si>
  <si>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</si>
  <si>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</si>
  <si>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</si>
  <si>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</si>
  <si>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</si>
  <si>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</si>
  <si>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</si>
  <si>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</si>
  <si>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</si>
  <si>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</si>
  <si>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</si>
  <si>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</si>
  <si>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</si>
  <si>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</si>
  <si>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</si>
  <si>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</si>
  <si>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</si>
  <si>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</si>
  <si>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</si>
  <si>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</si>
  <si>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</si>
  <si>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</si>
  <si>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</si>
  <si>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</si>
  <si>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</si>
  <si>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</si>
  <si>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</si>
  <si>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</si>
  <si>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</si>
  <si>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</si>
  <si>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</si>
  <si>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</si>
  <si>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</si>
  <si>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</si>
  <si>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</si>
  <si>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</si>
  <si>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</si>
  <si>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</si>
  <si>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</si>
  <si>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</si>
  <si>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</si>
  <si>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</si>
  <si>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</si>
  <si>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</si>
  <si>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</si>
  <si>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</si>
  <si>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</si>
  <si>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</si>
  <si>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</si>
  <si>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</si>
  <si>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</si>
  <si>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</si>
  <si>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</si>
  <si>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</si>
  <si>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</si>
  <si>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</si>
  <si>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</si>
  <si>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</si>
  <si>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</si>
  <si>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</si>
  <si>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</si>
  <si>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</si>
  <si>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</si>
  <si>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</si>
  <si>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</si>
  <si>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</si>
  <si>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</si>
  <si>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</si>
  <si>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</si>
  <si>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</si>
  <si>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</si>
  <si>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</si>
  <si>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</si>
  <si>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</si>
  <si>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</si>
  <si>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</si>
  <si>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</si>
  <si>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</si>
  <si>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</si>
  <si>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</si>
  <si>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</si>
  <si>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</si>
  <si>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</si>
  <si>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</si>
  <si>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</si>
  <si>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</si>
  <si>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</si>
  <si>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</si>
  <si>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</si>
  <si>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</si>
  <si>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</si>
  <si>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</si>
  <si>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</si>
  <si>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</si>
  <si>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</si>
  <si>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</si>
  <si>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</si>
  <si>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</si>
  <si>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</si>
  <si>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</si>
  <si>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</si>
  <si>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</si>
  <si>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</si>
  <si>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</si>
  <si>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</si>
  <si>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</si>
  <si>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</si>
  <si>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</si>
  <si>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</si>
  <si>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</si>
  <si>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</si>
  <si>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</si>
  <si>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</si>
  <si>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</si>
  <si>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</si>
  <si>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</si>
  <si>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</si>
  <si>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</si>
  <si>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</si>
  <si>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</si>
  <si>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Hilary Gayhart</t>
  </si>
  <si>
    <t>Administrative Analyst II</t>
  </si>
  <si>
    <t>(530) 621-5119</t>
  </si>
  <si>
    <t>hilary.gayhart@edcgov.us</t>
  </si>
  <si>
    <t>Karla Kowalski</t>
  </si>
  <si>
    <t>Deputy Chief Probation Officer</t>
  </si>
  <si>
    <t>(530) 621-5646</t>
  </si>
  <si>
    <t>karla.kowalski@edcgov.us</t>
  </si>
  <si>
    <t>Community Supervision and Prevention</t>
  </si>
  <si>
    <t>Counseling Services</t>
  </si>
  <si>
    <t>Youthful Offender Block Grant (YOBG)</t>
  </si>
  <si>
    <t>The El Dorado County Probation Department currently contracts with Madera County to place youthful offenders in the Juvenile Youth Camp as established by Madera County, located at 28219 Avenue 14, Madera, CA 93638.  This program offers ranch/camp services offering structure, therapeutic intervention, accountability, education, and family involvement in the rehabilitation process in a correctional, in-custody setting. 
No youth were placed in this program in the 2021-2022 fiscal year.</t>
  </si>
  <si>
    <t xml:space="preserve">YOBG funds are used to pay for staffing, including all training activities for staff that provide routine and standard housing and treatment of youthful offenders, at the Juvenile Treatment Center (JTC) in South Lake Tahoe.  Staffing consists of twenty-three full-time institutional probation officers, who provide supervision and interventions in a facility with an overall capacity of forty beds.  Youth are detained based on risk and needs assessments, including a detention risk assessment, as well as objective decision-making.  Institutional probation officers are all CORE trained and provide education, recreation, health, assessment, counseling and other intervention services to maintain a youth's well-being during detention.  </t>
  </si>
  <si>
    <t xml:space="preserve">The Probation Department contracts with local community-based organizations (CBOs) to provide a variety of counseling services to justice-involved youth or at-risk youth in the community at no charge to the youth and parent(s)/guardian(s).  Services are individualized to the youth and/or family and may include individual therapy, family therapy or alcohol and other drug therapies.  For some youth and families, it is appropriate to utilize multiple therapies.  Probation manages an eligibility process, using RNR principles, to identify and refer youth who may benefit from individual, alcohol and other drug, or family counseling sessions from highly trained staff.  </t>
  </si>
  <si>
    <t xml:space="preserve">El Dorado County Probation in collaboration with local education professionals, law enforcement agencies and Community-Based Organizations (CBOs) developed an action strategy that provides a continuum of services and responses to address causes of juvenile delinquency for youth in the community. To execute the strategy, the Probation Department employs dedicated probation officers to supervise justice-involved youth and perform preventative work with at-risk youth in the community.
Justice-involved youth are supervised according to the Risk, Need, Responsivity (RNR) principles. Officers meet with youth in familiar locations such as family homes, work locations or school campuses (including charter school locations, home school environments, or detention facility classrooms) in order to meet supervision contact standards for youth based on their risk to reoffend. Officers are available for immediate support and intervention when appropriate or necessary.  With assistance from education professionals, parents, counselors, and members of CBOs, probation officers are well positioned to identify at-risk youth and facilitate connective services to address each youth's individual needs. The officers provide intervention by connecting youth to community counseling service providers or other identified services as appropriate.  Officers utilize a myriad of available resources and tools to effectively supervise justice-involved youth and provide services to at-risk youth as well as their respective families.  Services and programs include, but are not limited to: 3rd Millennium courses, Peer Council, parenting classes, counseling, individualized re-entry/prevention services or goods to support the family or youth, Moral Reconation Therapy, Change Companies journaling/classes, etc.  As part of prevention services, Probation staff coordinates outreach at community events such as the El Dorado County Fair and National Night Out where goods that support education (backpacks, notebooks and other school supplies) are provided to youth. </t>
  </si>
  <si>
    <t xml:space="preserve">Comparing arrest data from 2020 to 2021, there has been a 27% increase in total juvenile arrests (128 arrests in 2020 to 146 in 2021).  However, the total number of referrals (law enforcement citations) made to the Probation Department decreased by 24% (359 referrals in 2020 to 272 in 2021).  In fact, over a two year period the number of referrals made by law enforcement has decreased by over half (552 referrals in 2019 to 272 in 2021).  These downward trends may have been influenced by the effectiveness of juvenile programs funded (in whole or in part) by JJCPA and YOBG grants.  The Community Supervision and Prevention program (funded by JJCPA) represents collaboration between the El Dorado Probation Department, county schools and the community.  Officers work with justice-involved youth to assist improving school attendance, school behavior, and academic performance.  Officers also identify and refer appropriate services for youth and their families, not only justice-involved youth, but also extending to “at-risk” youth who are not under probation supervision.  El Dorado County Probation also uses JJCPA funds to provide counseling services free of charge to any referred youth and also guarantees that the youth will not be placed on a wait-list.  As stated previously, this service is available to justice-involved youth as well as "at-risk" youth in the community.  Counseling provides support for the youth in our community, and the "no wait-list" ensures a continuum of service from those youth that were in-custody who are transitioning back into the community.  In 2021, a total of 21 referrals were made by probation officers to two local community based organizations for youth to attend JJCPA funded counseling services in El Dorado County. "Peer Council," our only diversion program (by definition) promotes peer advocacy in an effort to avoid future delinquency and immersion into the Juvenile Justice System.  This is accomplished by utilizing individualized interventions and local resources to instill positive change within the youth.  Overall, the JJCPA and YOBG funding provides an avenue for collaboration between the Probation Department and our community to establish a continuum of care for youth throughout El Dorado County.  This focus on intervention and prevention may have contributed to influencing the downward trends in youth entering and proceeding deeper into the Juvenile Justice System. </t>
  </si>
  <si>
    <t>Within the "Court Disposition" heading, the five listed categories equal 62 of the 86 new and subsequent petitions.  Of the remaining 24 filed petitions, 17 were "dismissed" and 7 were "transferred."</t>
  </si>
  <si>
    <t>Within the "Probation Department Disposition" heading, the three listed categories equal 102 of the 272 total referrals to the Department.  Of the remaining 170 referrals, 19 were "transferred," 45 were referred to  "traffic court," and 106 were "closed."  El Dorado County Probation has recently started tracking diversion dispositions for youth that participate in the Peer Council diversion program.  We are working to enter the data in a manner that will be reported accurately to JCPSS in 2022.  Therefore, the count of one diversion indicated above is incorrect.  In the calendar year of 2021 there were 12 justice invovled youth who completed Peer Council succesfully.  However, the Department does not track other informal, "diversion-like" options for low level offenders that do not result in petitions being filed - "hold at intake" - which may include, but not limited to: individualized, family, and/or alcohol and other drug counseling services for the youth and family, community service, restitution to victims, apology letters, journaling, on-line educational sessions, or any other individualized service based on the needs of the youth and family.</t>
  </si>
  <si>
    <t>The above information is sourced from DOJ and not from the El Dorado County Probation Department or JCPSS.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</si>
</sst>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rla.kowalski@edcgov.us" TargetMode="External"/><Relationship Id="rId1" Type="http://schemas.openxmlformats.org/officeDocument/2006/relationships/hyperlink" Target="mailto:hilary.gayhart@edcgov.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8" sqref="A8:J1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413</v>
      </c>
      <c r="B24" s="244"/>
      <c r="C24" s="244"/>
      <c r="D24" s="244"/>
      <c r="E24" s="245"/>
      <c r="F24" s="246">
        <v>44776</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935</v>
      </c>
      <c r="B34" s="235"/>
      <c r="C34" s="236"/>
      <c r="D34" s="237" t="s">
        <v>936</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774402F2-431C-459C-BAC2-F6857FC6B9E7}"/>
    <hyperlink ref="D34" r:id="rId2" xr:uid="{CC86203B-9597-4F29-8B3B-183D85415A7F}"/>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El Dorado</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El Dorado</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El Dorado</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El Dorado</v>
      </c>
    </row>
    <row r="2" spans="1:2" x14ac:dyDescent="0.2">
      <c r="A2" t="s">
        <v>541</v>
      </c>
      <c r="B2" s="25">
        <f>Reportdate</f>
        <v>44776</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Hilary Gayhart</v>
      </c>
    </row>
    <row r="10" spans="1:2" x14ac:dyDescent="0.2">
      <c r="A10" t="s">
        <v>218</v>
      </c>
      <c r="B10" t="str">
        <f>primarytitle</f>
        <v>Administrative Analyst II</v>
      </c>
    </row>
    <row r="11" spans="1:2" x14ac:dyDescent="0.2">
      <c r="A11" t="s">
        <v>217</v>
      </c>
      <c r="B11" t="str">
        <f>primphone</f>
        <v>(530) 621-5119</v>
      </c>
    </row>
    <row r="12" spans="1:2" x14ac:dyDescent="0.2">
      <c r="A12" t="s">
        <v>193</v>
      </c>
      <c r="B12" s="10" t="str">
        <f>preemail</f>
        <v>hilary.gayhart@edcgov.us</v>
      </c>
    </row>
    <row r="13" spans="1:2" x14ac:dyDescent="0.2">
      <c r="A13" t="s">
        <v>365</v>
      </c>
      <c r="B13" t="str">
        <f>seccontact</f>
        <v>Karla Kowalski</v>
      </c>
    </row>
    <row r="14" spans="1:2" x14ac:dyDescent="0.2">
      <c r="A14" t="s">
        <v>366</v>
      </c>
      <c r="B14" t="str">
        <f>seccontitle</f>
        <v>Deputy Chief Probation Officer</v>
      </c>
    </row>
    <row r="15" spans="1:2" x14ac:dyDescent="0.2">
      <c r="A15" t="s">
        <v>367</v>
      </c>
      <c r="B15" t="str">
        <f>secphone</f>
        <v>(530) 621-5646</v>
      </c>
    </row>
    <row r="16" spans="1:2" x14ac:dyDescent="0.2">
      <c r="A16" t="s">
        <v>368</v>
      </c>
      <c r="B16" t="str">
        <f>secemail</f>
        <v>karla.kowalski@edcgov.us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871282</v>
      </c>
    </row>
    <row r="24" spans="1:2" x14ac:dyDescent="0.2">
      <c r="A24" t="s">
        <v>548</v>
      </c>
      <c r="B24" s="11">
        <f>t1yobgserv</f>
        <v>10799</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4491</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886572</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El Dorado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El Dorado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El Dorado</v>
      </c>
      <c r="B2" s="25">
        <f>Reportdate</f>
        <v>44776</v>
      </c>
      <c r="C2" s="24" t="e">
        <f>Chief</f>
        <v>#REF!</v>
      </c>
      <c r="D2" t="e">
        <f>Chiefphone2</f>
        <v>#REF!</v>
      </c>
      <c r="E2" s="10" t="e">
        <f>Address</f>
        <v>#REF!</v>
      </c>
      <c r="F2" s="10" t="e">
        <f>City</f>
        <v>#REF!</v>
      </c>
      <c r="G2" s="9" t="e">
        <f>ZIP</f>
        <v>#REF!</v>
      </c>
      <c r="H2" s="10" t="e">
        <f>Chiefemail2</f>
        <v>#REF!</v>
      </c>
      <c r="I2" t="str">
        <f>primcontact</f>
        <v>Hilary Gayhart</v>
      </c>
      <c r="J2" t="str">
        <f>primarytitle</f>
        <v>Administrative Analyst II</v>
      </c>
      <c r="K2" t="str">
        <f>primphone</f>
        <v>(530) 621-5119</v>
      </c>
      <c r="L2" s="10" t="str">
        <f>preemail</f>
        <v>hilary.gayhart@edcgov.us</v>
      </c>
      <c r="M2" t="str">
        <f>seccontact</f>
        <v>Karla Kowalski</v>
      </c>
      <c r="N2" t="str">
        <f>seccontitle</f>
        <v>Deputy Chief Probation Officer</v>
      </c>
      <c r="O2" t="str">
        <f>secphone</f>
        <v>(530) 621-5646</v>
      </c>
      <c r="P2" t="str">
        <f>secemail</f>
        <v>karla.kowalski@edcgov.us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871282</v>
      </c>
      <c r="X2" s="11">
        <f>t1yobgserv</f>
        <v>10799</v>
      </c>
      <c r="Y2" s="11">
        <f>t1yobgprof</f>
        <v>0</v>
      </c>
      <c r="Z2" s="11">
        <f>t1yobgcbo</f>
        <v>0</v>
      </c>
      <c r="AA2" s="11">
        <f>t1yobgequip</f>
        <v>0</v>
      </c>
      <c r="AB2" s="11">
        <f>t1yobgadmin</f>
        <v>4491</v>
      </c>
      <c r="AC2" s="11">
        <f>t1yobgothr1</f>
        <v>0</v>
      </c>
      <c r="AD2" s="11">
        <f>t1yobgothr2</f>
        <v>0</v>
      </c>
      <c r="AE2" s="11">
        <f>t1yobgothr3</f>
        <v>0</v>
      </c>
      <c r="AF2" s="11">
        <f>t1yobgtot</f>
        <v>886572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El Dorado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El Dorado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Z51" sqref="Z51"/>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El Dorado</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15</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1</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86</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192</v>
      </c>
      <c r="J14" s="302"/>
      <c r="K14" s="97"/>
      <c r="L14" s="97"/>
      <c r="M14" s="97"/>
      <c r="N14" s="97"/>
      <c r="O14" s="98"/>
    </row>
    <row r="15" spans="1:24" ht="14.25" x14ac:dyDescent="0.2">
      <c r="A15" s="91"/>
      <c r="B15" s="45"/>
      <c r="C15" s="128"/>
      <c r="D15" s="128"/>
      <c r="E15" s="310" t="s">
        <v>815</v>
      </c>
      <c r="F15" s="310"/>
      <c r="G15" s="310"/>
      <c r="H15" s="310"/>
      <c r="I15" s="304">
        <v>80</v>
      </c>
      <c r="J15" s="305"/>
      <c r="K15" s="97"/>
      <c r="L15" s="97"/>
      <c r="M15" s="97"/>
      <c r="N15" s="97"/>
      <c r="O15" s="98"/>
    </row>
    <row r="16" spans="1:24" ht="15" x14ac:dyDescent="0.25">
      <c r="A16" s="102"/>
      <c r="B16" s="45"/>
      <c r="C16" s="128"/>
      <c r="D16" s="128"/>
      <c r="E16" s="306" t="s">
        <v>827</v>
      </c>
      <c r="F16" s="306"/>
      <c r="G16" s="306"/>
      <c r="H16" s="306"/>
      <c r="I16" s="311">
        <f>SUM(I14:J15)</f>
        <v>272</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65</v>
      </c>
      <c r="J20" s="302"/>
      <c r="K20" s="97"/>
      <c r="L20" s="97"/>
      <c r="M20" s="97"/>
      <c r="N20" s="97"/>
      <c r="O20" s="98"/>
    </row>
    <row r="21" spans="1:24" ht="14.25" x14ac:dyDescent="0.2">
      <c r="A21" s="102"/>
      <c r="B21" s="128"/>
      <c r="C21" s="128"/>
      <c r="D21" s="128"/>
      <c r="E21" s="310" t="s">
        <v>818</v>
      </c>
      <c r="F21" s="310"/>
      <c r="G21" s="310"/>
      <c r="H21" s="310"/>
      <c r="I21" s="313">
        <v>172</v>
      </c>
      <c r="J21" s="314"/>
      <c r="K21" s="97"/>
      <c r="L21" s="97"/>
      <c r="M21" s="97"/>
      <c r="N21" s="97"/>
      <c r="O21" s="98"/>
    </row>
    <row r="22" spans="1:24" ht="14.25" x14ac:dyDescent="0.2">
      <c r="A22" s="102"/>
      <c r="B22" s="128"/>
      <c r="C22" s="128"/>
      <c r="D22" s="128"/>
      <c r="E22" s="300" t="s">
        <v>819</v>
      </c>
      <c r="F22" s="300"/>
      <c r="G22" s="300"/>
      <c r="H22" s="300"/>
      <c r="I22" s="301">
        <v>13</v>
      </c>
      <c r="J22" s="302"/>
      <c r="K22" s="97"/>
      <c r="L22" s="97"/>
      <c r="M22" s="97"/>
      <c r="N22" s="97"/>
      <c r="O22" s="98"/>
    </row>
    <row r="23" spans="1:24" ht="14.25" x14ac:dyDescent="0.2">
      <c r="A23" s="102"/>
      <c r="B23" s="128"/>
      <c r="C23" s="128"/>
      <c r="D23" s="128"/>
      <c r="E23" s="310" t="s">
        <v>820</v>
      </c>
      <c r="F23" s="310"/>
      <c r="G23" s="310"/>
      <c r="H23" s="310"/>
      <c r="I23" s="304">
        <v>5</v>
      </c>
      <c r="J23" s="305"/>
      <c r="K23" s="97"/>
      <c r="L23" s="97"/>
      <c r="M23" s="97"/>
      <c r="N23" s="97"/>
      <c r="O23" s="98"/>
    </row>
    <row r="24" spans="1:24" ht="14.25" x14ac:dyDescent="0.2">
      <c r="A24" s="102"/>
      <c r="B24" s="128"/>
      <c r="C24" s="128"/>
      <c r="D24" s="128"/>
      <c r="E24" s="300" t="s">
        <v>821</v>
      </c>
      <c r="F24" s="300"/>
      <c r="G24" s="300"/>
      <c r="H24" s="300"/>
      <c r="I24" s="301">
        <v>1</v>
      </c>
      <c r="J24" s="302"/>
      <c r="K24" s="97"/>
      <c r="L24" s="97"/>
      <c r="M24" s="97"/>
      <c r="N24" s="97"/>
      <c r="O24" s="98"/>
    </row>
    <row r="25" spans="1:24" ht="14.25" x14ac:dyDescent="0.2">
      <c r="A25" s="102"/>
      <c r="B25" s="128"/>
      <c r="C25" s="128"/>
      <c r="D25" s="128"/>
      <c r="E25" s="310" t="s">
        <v>822</v>
      </c>
      <c r="F25" s="310"/>
      <c r="G25" s="310"/>
      <c r="H25" s="310"/>
      <c r="I25" s="304">
        <v>1</v>
      </c>
      <c r="J25" s="305"/>
      <c r="K25" s="97"/>
      <c r="L25" s="97"/>
      <c r="M25" s="97"/>
      <c r="N25" s="97"/>
      <c r="O25" s="98"/>
    </row>
    <row r="26" spans="1:24" ht="14.25" x14ac:dyDescent="0.2">
      <c r="A26" s="102"/>
      <c r="B26" s="128"/>
      <c r="C26" s="128"/>
      <c r="D26" s="128"/>
      <c r="E26" s="300" t="s">
        <v>823</v>
      </c>
      <c r="F26" s="300"/>
      <c r="G26" s="300"/>
      <c r="H26" s="300"/>
      <c r="I26" s="301">
        <v>15</v>
      </c>
      <c r="J26" s="302"/>
      <c r="K26" s="97"/>
      <c r="L26" s="97"/>
      <c r="M26" s="97"/>
      <c r="N26" s="97"/>
      <c r="O26" s="98"/>
    </row>
    <row r="27" spans="1:24" ht="15" x14ac:dyDescent="0.25">
      <c r="A27" s="102"/>
      <c r="B27" s="128"/>
      <c r="C27" s="128"/>
      <c r="D27" s="128"/>
      <c r="E27" s="306" t="s">
        <v>827</v>
      </c>
      <c r="F27" s="306"/>
      <c r="G27" s="306"/>
      <c r="H27" s="306"/>
      <c r="I27" s="311">
        <f>SUM(I20:J26)</f>
        <v>272</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946</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6" activePane="bottomLeft" state="frozen"/>
      <selection activeCell="B1" sqref="B1"/>
      <selection pane="bottomLeft" activeCell="S37" sqref="S37"/>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El Dorado</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32</v>
      </c>
      <c r="K7" s="360"/>
      <c r="L7" s="45"/>
      <c r="M7" s="45"/>
      <c r="N7" s="45"/>
      <c r="O7" s="92"/>
    </row>
    <row r="8" spans="1:37" ht="14.1" customHeight="1" x14ac:dyDescent="0.2">
      <c r="A8" s="91"/>
      <c r="B8" s="128"/>
      <c r="C8" s="128"/>
      <c r="D8" s="353" t="s">
        <v>890</v>
      </c>
      <c r="E8" s="354"/>
      <c r="F8" s="354"/>
      <c r="G8" s="354"/>
      <c r="H8" s="354"/>
      <c r="I8" s="355"/>
      <c r="J8" s="361">
        <v>54</v>
      </c>
      <c r="K8" s="362"/>
      <c r="L8" s="125"/>
      <c r="M8" s="125"/>
      <c r="N8" s="125"/>
      <c r="O8" s="126"/>
      <c r="P8" s="214"/>
    </row>
    <row r="9" spans="1:37" ht="14.1" customHeight="1" x14ac:dyDescent="0.2">
      <c r="A9" s="91"/>
      <c r="B9" s="128"/>
      <c r="C9" s="128"/>
      <c r="D9" s="356" t="s">
        <v>827</v>
      </c>
      <c r="E9" s="357"/>
      <c r="F9" s="357"/>
      <c r="G9" s="357"/>
      <c r="H9" s="357"/>
      <c r="I9" s="358"/>
      <c r="J9" s="363">
        <f>SUM(I7:J8)</f>
        <v>86</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4</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5</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48</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5</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17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30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48</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23</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64</v>
      </c>
      <c r="K32" s="347"/>
      <c r="L32" s="125"/>
      <c r="M32" s="125"/>
      <c r="N32" s="125"/>
      <c r="O32" s="126"/>
      <c r="P32" s="214"/>
    </row>
    <row r="33" spans="1:37" ht="14.1" customHeight="1" x14ac:dyDescent="0.2">
      <c r="A33" s="91"/>
      <c r="B33" s="45"/>
      <c r="C33" s="45"/>
      <c r="D33" s="343" t="s">
        <v>815</v>
      </c>
      <c r="E33" s="344"/>
      <c r="F33" s="344"/>
      <c r="G33" s="344"/>
      <c r="H33" s="344"/>
      <c r="I33" s="345"/>
      <c r="J33" s="379">
        <v>22</v>
      </c>
      <c r="K33" s="380"/>
      <c r="L33" s="125"/>
      <c r="M33" s="125"/>
      <c r="N33" s="125"/>
      <c r="O33" s="126"/>
      <c r="P33" s="214"/>
    </row>
    <row r="34" spans="1:37" ht="14.1" customHeight="1" x14ac:dyDescent="0.2">
      <c r="A34" s="91"/>
      <c r="B34" s="45"/>
      <c r="C34" s="45"/>
      <c r="D34" s="384" t="s">
        <v>827</v>
      </c>
      <c r="E34" s="384"/>
      <c r="F34" s="384"/>
      <c r="G34" s="384"/>
      <c r="H34" s="384"/>
      <c r="I34" s="384"/>
      <c r="J34" s="381">
        <f>SUM(J32:K33)</f>
        <v>86</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11</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65</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7</v>
      </c>
      <c r="K39" s="302"/>
      <c r="L39" s="125"/>
      <c r="M39" s="125"/>
      <c r="N39" s="125"/>
      <c r="O39" s="126"/>
      <c r="P39" s="214"/>
    </row>
    <row r="40" spans="1:37" ht="14.1" customHeight="1" x14ac:dyDescent="0.2">
      <c r="A40" s="91"/>
      <c r="B40" s="136"/>
      <c r="C40" s="128"/>
      <c r="D40" s="388" t="s">
        <v>820</v>
      </c>
      <c r="E40" s="389"/>
      <c r="F40" s="389"/>
      <c r="G40" s="389"/>
      <c r="H40" s="389"/>
      <c r="I40" s="389"/>
      <c r="J40" s="304">
        <v>2</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1</v>
      </c>
      <c r="K43" s="302"/>
      <c r="L43" s="125"/>
      <c r="M43" s="125"/>
      <c r="N43" s="125"/>
      <c r="O43" s="126"/>
      <c r="P43" s="214"/>
    </row>
    <row r="44" spans="1:37" ht="14.1" customHeight="1" x14ac:dyDescent="0.2">
      <c r="A44" s="91"/>
      <c r="B44" s="128"/>
      <c r="C44" s="128"/>
      <c r="D44" s="390" t="s">
        <v>827</v>
      </c>
      <c r="E44" s="391"/>
      <c r="F44" s="391"/>
      <c r="G44" s="391"/>
      <c r="H44" s="391"/>
      <c r="I44" s="391"/>
      <c r="J44" s="311">
        <f>SUM(J37:K43)</f>
        <v>86</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945</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B7" sqref="B7"/>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El Dorado</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42</v>
      </c>
      <c r="H9" s="328"/>
      <c r="I9" s="183"/>
    </row>
    <row r="10" spans="1:21" ht="15" x14ac:dyDescent="0.2">
      <c r="A10" s="165"/>
      <c r="B10" s="206"/>
      <c r="C10" s="409" t="s">
        <v>872</v>
      </c>
      <c r="D10" s="409"/>
      <c r="E10" s="409"/>
      <c r="F10" s="409"/>
      <c r="G10" s="397">
        <v>99</v>
      </c>
      <c r="H10" s="397"/>
      <c r="I10" s="183"/>
    </row>
    <row r="11" spans="1:21" ht="15" x14ac:dyDescent="0.2">
      <c r="A11" s="165"/>
      <c r="B11" s="206"/>
      <c r="C11" s="401" t="s">
        <v>873</v>
      </c>
      <c r="D11" s="401"/>
      <c r="E11" s="401"/>
      <c r="F11" s="401"/>
      <c r="G11" s="328">
        <v>5</v>
      </c>
      <c r="H11" s="328"/>
      <c r="I11" s="183"/>
    </row>
    <row r="12" spans="1:21" ht="15" x14ac:dyDescent="0.25">
      <c r="A12" s="165"/>
      <c r="B12" s="177"/>
      <c r="C12" s="306" t="s">
        <v>827</v>
      </c>
      <c r="D12" s="306"/>
      <c r="E12" s="306"/>
      <c r="F12" s="306"/>
      <c r="G12" s="406">
        <f>SUM(G9:H11)</f>
        <v>146</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106</v>
      </c>
      <c r="H16" s="328"/>
      <c r="I16" s="98"/>
    </row>
    <row r="17" spans="1:9" ht="14.25" x14ac:dyDescent="0.2">
      <c r="A17" s="102"/>
      <c r="B17" s="128"/>
      <c r="C17" s="310" t="s">
        <v>815</v>
      </c>
      <c r="D17" s="310"/>
      <c r="E17" s="310"/>
      <c r="F17" s="310"/>
      <c r="G17" s="397">
        <v>40</v>
      </c>
      <c r="H17" s="397"/>
      <c r="I17" s="98"/>
    </row>
    <row r="18" spans="1:9" ht="15" x14ac:dyDescent="0.25">
      <c r="A18" s="102"/>
      <c r="B18" s="128"/>
      <c r="C18" s="306" t="s">
        <v>827</v>
      </c>
      <c r="D18" s="306"/>
      <c r="E18" s="306"/>
      <c r="F18" s="306"/>
      <c r="G18" s="392">
        <f>SUM(G16:H17)</f>
        <v>146</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7</v>
      </c>
      <c r="H22" s="328"/>
      <c r="I22" s="98"/>
    </row>
    <row r="23" spans="1:9" ht="14.25" x14ac:dyDescent="0.2">
      <c r="A23" s="102"/>
      <c r="B23" s="128"/>
      <c r="C23" s="310" t="s">
        <v>818</v>
      </c>
      <c r="D23" s="310"/>
      <c r="E23" s="310"/>
      <c r="F23" s="310"/>
      <c r="G23" s="393">
        <v>89</v>
      </c>
      <c r="H23" s="393"/>
      <c r="I23" s="98"/>
    </row>
    <row r="24" spans="1:9" ht="14.25" x14ac:dyDescent="0.2">
      <c r="A24" s="102"/>
      <c r="B24" s="128"/>
      <c r="C24" s="300" t="s">
        <v>817</v>
      </c>
      <c r="D24" s="300"/>
      <c r="E24" s="300"/>
      <c r="F24" s="300"/>
      <c r="G24" s="328">
        <v>34</v>
      </c>
      <c r="H24" s="328"/>
      <c r="I24" s="98"/>
    </row>
    <row r="25" spans="1:9" ht="14.25" x14ac:dyDescent="0.2">
      <c r="A25" s="102"/>
      <c r="B25" s="128"/>
      <c r="C25" s="303" t="s">
        <v>512</v>
      </c>
      <c r="D25" s="303"/>
      <c r="E25" s="303"/>
      <c r="F25" s="303"/>
      <c r="G25" s="397">
        <v>16</v>
      </c>
      <c r="H25" s="397"/>
      <c r="I25" s="98"/>
    </row>
    <row r="26" spans="1:9" ht="15" x14ac:dyDescent="0.25">
      <c r="A26" s="102"/>
      <c r="B26" s="128"/>
      <c r="C26" s="306" t="s">
        <v>827</v>
      </c>
      <c r="D26" s="306"/>
      <c r="E26" s="306"/>
      <c r="F26" s="306"/>
      <c r="G26" s="392">
        <f>SUM(G22:H25)</f>
        <v>146</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t="s">
        <v>947</v>
      </c>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8"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El Dorado</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944</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C25" sqref="C2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El Dorado</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El Dorado</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El Dorado</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937</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473</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871282</v>
      </c>
      <c r="F132" s="466"/>
      <c r="G132" s="466"/>
      <c r="H132" s="466"/>
      <c r="I132" s="467"/>
      <c r="J132" s="467"/>
    </row>
    <row r="133" spans="1:16" x14ac:dyDescent="0.2">
      <c r="A133" s="513" t="s">
        <v>528</v>
      </c>
      <c r="B133" s="513"/>
      <c r="C133" s="513"/>
      <c r="D133" s="513"/>
      <c r="E133" s="448">
        <v>10799</v>
      </c>
      <c r="F133" s="448"/>
      <c r="G133" s="449"/>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v>4491</v>
      </c>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886572</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943</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El Dorado</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938</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493</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v>21278</v>
      </c>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21278</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942</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El Dorado</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939</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468</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v>686688</v>
      </c>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686688</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941</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El Dorado</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939</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469</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940</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El Dorado</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El Dorado</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El Dorado</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El Dorado</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El Dorado</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El Dorado</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El Dorado</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El Dorado</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El Dorado</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El Dorado</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El Dorado</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El Dorado</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El Dorado</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El Dorado</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El Dorado</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El Dorado</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El Dorado</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El Dorado</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El Dorado</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El Dorado</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El Dorado</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El Dorado</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El Dorado</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El Dorado</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El Dorado</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El Dorado</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El Dorado</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272</v>
      </c>
      <c r="E10" s="130"/>
      <c r="F10" s="39"/>
      <c r="G10" s="571" t="s">
        <v>847</v>
      </c>
      <c r="H10" s="571"/>
      <c r="I10" s="572"/>
      <c r="J10" s="174">
        <f>'REPORT 1'!$I$27</f>
        <v>272</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86</v>
      </c>
      <c r="E17" s="39"/>
      <c r="F17" s="39"/>
      <c r="G17" s="575" t="s">
        <v>847</v>
      </c>
      <c r="H17" s="575"/>
      <c r="I17" s="576"/>
      <c r="J17" s="173">
        <f>'REPORT 3'!$J$34</f>
        <v>86</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48</v>
      </c>
      <c r="E21" s="39"/>
      <c r="F21" s="39"/>
      <c r="G21" s="575" t="s">
        <v>847</v>
      </c>
      <c r="H21" s="575"/>
      <c r="I21" s="576"/>
      <c r="J21" s="173">
        <f>'REPORT 3'!$J$44</f>
        <v>86</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146</v>
      </c>
      <c r="G28" s="575" t="s">
        <v>847</v>
      </c>
      <c r="H28" s="575"/>
      <c r="I28" s="576"/>
      <c r="J28" s="175">
        <f>'ARREST REPORT'!$G$18</f>
        <v>146</v>
      </c>
    </row>
    <row r="31" spans="1:10" ht="15" x14ac:dyDescent="0.25">
      <c r="G31" s="569" t="s">
        <v>816</v>
      </c>
      <c r="H31" s="569"/>
      <c r="I31" s="570"/>
      <c r="J31" s="171" t="s">
        <v>827</v>
      </c>
    </row>
    <row r="32" spans="1:10" s="1" customFormat="1" ht="15" x14ac:dyDescent="0.25">
      <c r="G32" s="575" t="s">
        <v>847</v>
      </c>
      <c r="H32" s="575"/>
      <c r="I32" s="576"/>
      <c r="J32" s="175">
        <f>'ARREST REPORT'!$G$26</f>
        <v>146</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Hilary Gayhart</cp:lastModifiedBy>
  <cp:lastPrinted>2018-08-28T17:54:34Z</cp:lastPrinted>
  <dcterms:created xsi:type="dcterms:W3CDTF">2010-06-09T19:05:00Z</dcterms:created>
  <dcterms:modified xsi:type="dcterms:W3CDTF">2022-09-28T23:03:03Z</dcterms:modified>
</cp:coreProperties>
</file>