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P:\(H)-PROGRAMS-CPGP\AB 1998 - JJCPA &amp; YOBG COMBINED\2 - Expenditure &amp; Data Reports Due October\2020 Exp &amp; Data Reports\"/>
    </mc:Choice>
  </mc:AlternateContent>
  <xr:revisionPtr revIDLastSave="0" documentId="13_ncr:1_{6FA1B6AD-97D2-427F-AD37-ED364E21AF17}"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23256" windowHeight="12576"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5" i="7" l="1"/>
  <c r="E133"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<sst xmlns="http://schemas.openxmlformats.org/spreadsheetml/2006/main" count="2449" uniqueCount="989">
  <si>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</si>
  <si>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</si>
  <si>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</si>
  <si>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</si>
  <si>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</si>
  <si>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</si>
  <si>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</si>
  <si>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</si>
  <si>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</si>
  <si>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</si>
  <si>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</si>
  <si>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</si>
  <si>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</si>
  <si>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</si>
  <si>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</si>
  <si>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</si>
  <si>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</si>
  <si>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</si>
  <si>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</si>
  <si>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</si>
  <si>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</si>
  <si>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</si>
  <si>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</si>
  <si>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</si>
  <si>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</si>
  <si>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</si>
  <si>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</si>
  <si>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</si>
  <si>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</si>
  <si>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</si>
  <si>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</si>
  <si>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</si>
  <si>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</si>
  <si>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</si>
  <si>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</si>
  <si>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</si>
  <si>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</si>
  <si>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</si>
  <si>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</si>
  <si>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</si>
  <si>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</si>
  <si>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</si>
  <si>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</si>
  <si>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</si>
  <si>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</si>
  <si>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</si>
  <si>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</si>
  <si>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</si>
  <si>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</si>
  <si>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</si>
  <si>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</si>
  <si>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</si>
  <si>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</si>
  <si>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</si>
  <si>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</si>
  <si>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</si>
  <si>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</si>
  <si>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</si>
  <si>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</si>
  <si>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</si>
  <si>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</si>
  <si>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</si>
  <si>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</si>
  <si>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</si>
  <si>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</si>
  <si>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</si>
  <si>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</si>
  <si>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</si>
  <si>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</si>
  <si>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</si>
  <si>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</si>
  <si>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</si>
  <si>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</si>
  <si>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</si>
  <si>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</si>
  <si>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</si>
  <si>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</si>
  <si>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</si>
  <si>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</si>
  <si>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</si>
  <si>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</si>
  <si>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</si>
  <si>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</si>
  <si>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</si>
  <si>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</si>
  <si>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</si>
  <si>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</si>
  <si>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</si>
  <si>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</si>
  <si>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</si>
  <si>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</si>
  <si>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</si>
  <si>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</si>
  <si>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</si>
  <si>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</si>
  <si>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</si>
  <si>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</si>
  <si>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</si>
  <si>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</si>
  <si>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</si>
  <si>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</si>
  <si>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</si>
  <si>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</si>
  <si>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</si>
  <si>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</si>
  <si>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</si>
  <si>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</si>
  <si>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</si>
  <si>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</si>
  <si>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</si>
  <si>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</si>
  <si>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</si>
  <si>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</si>
  <si>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</si>
  <si>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</si>
  <si>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</si>
  <si>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</si>
  <si>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</si>
  <si>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</si>
  <si>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</si>
  <si>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</si>
  <si>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</si>
  <si>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</si>
  <si>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</si>
  <si>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</si>
  <si>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</si>
  <si>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</si>
  <si>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</si>
  <si>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</si>
  <si>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</si>
  <si>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</si>
  <si>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</si>
  <si>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</si>
  <si>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</si>
  <si>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</si>
  <si>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</si>
  <si>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</si>
  <si>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</si>
  <si>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</si>
  <si>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</si>
  <si>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</si>
  <si>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</si>
  <si>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</si>
  <si>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</si>
  <si>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</si>
  <si>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</si>
  <si>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</si>
  <si>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</si>
  <si>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</si>
  <si>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</si>
  <si>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</si>
  <si>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</si>
  <si>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</si>
  <si>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</si>
  <si>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</si>
  <si>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</si>
  <si>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</si>
  <si>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</si>
  <si>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</si>
  <si>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</si>
  <si>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</si>
  <si>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</si>
  <si>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</si>
  <si>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</si>
  <si>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</si>
  <si>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</si>
  <si>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</si>
  <si>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</si>
  <si>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</si>
  <si>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</si>
  <si>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</si>
  <si>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</si>
  <si>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</si>
  <si>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</si>
  <si>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</si>
  <si>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</si>
  <si>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</si>
  <si>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</si>
  <si>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</si>
  <si>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</si>
  <si>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</si>
  <si>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</si>
  <si>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</si>
  <si>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</si>
  <si>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</si>
  <si>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</si>
  <si>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</si>
  <si>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</si>
  <si>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</si>
  <si>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</si>
  <si>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</si>
  <si>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</si>
  <si>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</si>
  <si>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</si>
  <si>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</si>
  <si>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</si>
  <si>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</si>
  <si>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</si>
  <si>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</si>
  <si>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</si>
  <si>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</si>
  <si>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</si>
  <si>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</si>
  <si>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</si>
  <si>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</si>
  <si>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</si>
  <si>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</si>
  <si>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</si>
  <si>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</si>
  <si>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</si>
  <si>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</si>
  <si>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</si>
  <si>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</si>
  <si>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</si>
  <si>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</si>
  <si>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</si>
  <si>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</si>
  <si>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</si>
  <si>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</si>
  <si>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</si>
  <si>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</si>
  <si>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</si>
  <si>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</si>
  <si>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</si>
  <si>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</si>
  <si>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</si>
  <si>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</si>
  <si>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</si>
  <si>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</si>
  <si>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</si>
  <si>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</si>
  <si>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</si>
  <si>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</si>
  <si>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</si>
  <si>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</si>
  <si>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</si>
  <si>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</si>
  <si>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</si>
  <si>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</si>
  <si>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</si>
  <si>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</si>
  <si>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</si>
  <si>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</si>
  <si>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</si>
  <si>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</si>
  <si>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</si>
  <si>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</si>
  <si>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</si>
  <si>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</si>
  <si>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</si>
  <si>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</si>
  <si>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</si>
  <si>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</si>
  <si>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</si>
  <si>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</si>
  <si>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</si>
  <si>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</si>
  <si>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</si>
  <si>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</si>
  <si>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</si>
  <si>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</si>
  <si>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</si>
  <si>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</si>
  <si>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</si>
  <si>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</si>
  <si>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</si>
  <si>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</si>
  <si>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</si>
  <si>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</si>
  <si>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</si>
  <si>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</si>
  <si>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</si>
  <si>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</si>
  <si>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</si>
  <si>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</si>
  <si>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</si>
  <si>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</si>
  <si>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</si>
  <si>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</si>
  <si>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</si>
  <si>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</si>
  <si>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</si>
  <si>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</si>
  <si>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</si>
  <si>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</si>
  <si>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</si>
  <si>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</si>
  <si>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</si>
  <si>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</si>
  <si>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</si>
  <si>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</si>
  <si>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</si>
  <si>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</si>
  <si>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</si>
  <si>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</si>
  <si>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</si>
  <si>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</si>
  <si>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</si>
  <si>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</si>
  <si>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</si>
  <si>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</si>
  <si>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</si>
  <si>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</si>
  <si>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</si>
  <si>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</si>
  <si>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</si>
  <si>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</si>
  <si>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</si>
  <si>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</si>
  <si>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</si>
  <si>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</si>
  <si>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</si>
  <si>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</si>
  <si>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</si>
  <si>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</si>
  <si>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</si>
  <si>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</si>
  <si>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</si>
  <si>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</si>
  <si>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</si>
  <si>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</si>
  <si>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</si>
  <si>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</si>
  <si>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</si>
  <si>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</si>
  <si>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</si>
  <si>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</si>
  <si>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</si>
  <si>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</si>
  <si>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</si>
  <si>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</si>
  <si>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</si>
  <si>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</si>
  <si>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</si>
  <si>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</si>
  <si>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</si>
  <si>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</si>
  <si>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</si>
  <si>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</si>
  <si>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</si>
  <si>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</si>
  <si>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</si>
  <si>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</si>
  <si>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</si>
  <si>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</si>
  <si>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</si>
  <si>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</si>
  <si>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</si>
  <si>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</si>
  <si>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</si>
  <si>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</si>
  <si>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</si>
  <si>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</si>
  <si>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</si>
  <si>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</si>
  <si>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</si>
  <si>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</si>
  <si>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</si>
  <si>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</si>
  <si>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</si>
  <si>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</si>
  <si>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</si>
  <si>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</si>
  <si>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</si>
  <si>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</si>
  <si>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</si>
  <si>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</si>
  <si>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</si>
  <si>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</si>
  <si>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</si>
  <si>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</si>
  <si>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</si>
  <si>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</si>
  <si>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</si>
  <si>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</si>
  <si>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</si>
  <si>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</si>
  <si>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</si>
  <si>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</si>
  <si>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</si>
  <si>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</si>
  <si>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</si>
  <si>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</si>
  <si>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</si>
  <si>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</si>
  <si>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</si>
  <si>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</si>
  <si>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</si>
  <si>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</si>
  <si>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</si>
  <si>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</si>
  <si>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</si>
  <si>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</si>
  <si>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</si>
  <si>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</si>
  <si>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</si>
  <si>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</si>
  <si>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</si>
  <si>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</si>
  <si>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</si>
  <si>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</si>
  <si>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</si>
  <si>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</si>
  <si>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</si>
  <si>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</si>
  <si>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</si>
  <si>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</si>
  <si>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</si>
  <si>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</si>
  <si>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</si>
  <si>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</si>
  <si>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</si>
  <si>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</si>
  <si>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</si>
  <si>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</si>
  <si>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</si>
  <si>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</si>
  <si>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</si>
  <si>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</si>
  <si>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</si>
  <si>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</si>
  <si>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</si>
  <si>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</si>
  <si>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</si>
  <si>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</si>
  <si>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</si>
  <si>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</si>
  <si>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</si>
  <si>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</si>
  <si>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</si>
  <si>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</si>
  <si>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</si>
  <si>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</si>
  <si>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</si>
  <si>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</si>
  <si>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</si>
  <si>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</si>
  <si>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</si>
  <si>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</si>
  <si>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</si>
  <si>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</si>
  <si>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</si>
  <si>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</si>
  <si>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</si>
  <si>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</si>
  <si>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</si>
  <si>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</si>
  <si>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</si>
  <si>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</si>
  <si>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</si>
  <si>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</si>
  <si>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</si>
  <si>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</si>
  <si>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</si>
  <si>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</si>
  <si>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</si>
  <si>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</si>
  <si>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</si>
  <si>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</si>
  <si>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</si>
  <si>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</si>
  <si>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</si>
  <si>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</si>
  <si>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</si>
  <si>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</si>
  <si>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</si>
  <si>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</si>
  <si>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</si>
  <si>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</si>
  <si>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</si>
  <si>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</si>
  <si>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</si>
  <si>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</si>
  <si>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</si>
  <si>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</si>
  <si>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</si>
  <si>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</si>
  <si>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</si>
  <si>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</si>
  <si>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</si>
  <si>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</si>
  <si>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</si>
  <si>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</si>
  <si>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</si>
  <si>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</si>
  <si>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</si>
  <si>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</si>
  <si>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</si>
  <si>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</si>
  <si>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</si>
  <si>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</si>
  <si>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</si>
  <si>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</si>
  <si>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</si>
  <si>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</si>
  <si>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</si>
  <si>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</si>
  <si>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</si>
  <si>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</si>
  <si>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</si>
  <si>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</si>
  <si>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</si>
  <si>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</si>
  <si>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</si>
  <si>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</si>
  <si>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</si>
  <si>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</si>
  <si>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</si>
  <si>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</si>
  <si>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</si>
  <si>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</si>
  <si>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</si>
  <si>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</si>
  <si>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</si>
  <si>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</si>
  <si>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</si>
  <si>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</si>
  <si>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</si>
  <si>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</si>
  <si>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</si>
  <si>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</si>
  <si>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</si>
  <si>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</si>
  <si>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</si>
  <si>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</si>
  <si>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</si>
  <si>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</si>
  <si>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</si>
  <si>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</si>
  <si>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</si>
  <si>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</si>
  <si>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</si>
  <si>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</si>
  <si>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</si>
  <si>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</si>
  <si>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</si>
  <si>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</si>
  <si>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</si>
  <si>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</si>
  <si>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</si>
  <si>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</si>
  <si>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</si>
  <si>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</si>
  <si>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</si>
  <si>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</si>
  <si>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</si>
  <si>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</si>
  <si>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</si>
  <si>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</si>
  <si>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</si>
  <si>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</si>
  <si>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</si>
  <si>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</si>
  <si>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</si>
  <si>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</si>
  <si>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</si>
  <si>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</si>
  <si>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</si>
  <si>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</si>
  <si>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</si>
  <si>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</si>
  <si>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</si>
  <si>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</si>
  <si>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</si>
  <si>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</si>
  <si>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</si>
  <si>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</si>
  <si>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</si>
  <si>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</si>
  <si>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</si>
  <si>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</si>
  <si>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</si>
  <si>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</si>
  <si>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</si>
  <si>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</si>
  <si>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</si>
  <si>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</si>
  <si>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</si>
  <si>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</si>
  <si>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</si>
  <si>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</si>
  <si>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</si>
  <si>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</si>
  <si>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</si>
  <si>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</si>
  <si>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</si>
  <si>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</si>
  <si>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</si>
  <si>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</si>
  <si>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</si>
  <si>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</si>
  <si>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</si>
  <si>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</si>
  <si>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</si>
  <si>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</si>
  <si>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</si>
  <si>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</si>
  <si>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</si>
  <si>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</si>
  <si>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</si>
  <si>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</si>
  <si>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</si>
  <si>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</si>
  <si>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</si>
  <si>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</si>
  <si>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</si>
  <si>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</si>
  <si>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</si>
  <si>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</si>
  <si>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</si>
  <si>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</si>
  <si>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</si>
  <si>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</si>
  <si>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</si>
  <si>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</si>
  <si>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</si>
  <si>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</si>
  <si>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</si>
  <si>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</si>
  <si>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</si>
  <si>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</si>
  <si>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</si>
  <si>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</si>
  <si>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</si>
  <si>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</si>
  <si>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</si>
  <si>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</si>
  <si>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</si>
  <si>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</si>
  <si>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</si>
  <si>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</si>
  <si>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</si>
  <si>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</si>
  <si>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</si>
  <si>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</si>
  <si>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</si>
  <si>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</si>
  <si>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</si>
  <si>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</si>
  <si>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</si>
  <si>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</si>
  <si>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</si>
  <si>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</si>
  <si>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</si>
  <si>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</si>
  <si>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</si>
  <si>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</si>
  <si>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</si>
  <si>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</si>
  <si>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</si>
  <si>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</si>
  <si>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</si>
  <si>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</si>
  <si>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</si>
  <si>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</si>
  <si>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</si>
  <si>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</si>
  <si>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</si>
  <si>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</si>
  <si>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</si>
  <si>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</si>
  <si>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</si>
  <si>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</si>
  <si>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</si>
  <si>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</si>
  <si>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</si>
  <si>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</si>
  <si>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</si>
  <si>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</si>
  <si>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</si>
  <si>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</si>
  <si>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</si>
  <si>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</si>
  <si>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</si>
  <si>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</si>
  <si>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</si>
  <si>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</si>
  <si>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</si>
  <si>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</si>
  <si>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</si>
  <si>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</si>
  <si>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</si>
  <si>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</si>
  <si>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</si>
  <si>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</si>
  <si>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</si>
  <si>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</si>
  <si>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</si>
  <si>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</si>
  <si>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</si>
  <si>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</si>
  <si>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</si>
  <si>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</si>
  <si>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</si>
  <si>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</si>
  <si>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</si>
  <si>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</si>
  <si>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</si>
  <si>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</si>
  <si>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</si>
  <si>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</si>
  <si>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</si>
  <si>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</si>
  <si>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</si>
  <si>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</si>
  <si>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</si>
  <si>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</si>
  <si>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</si>
  <si>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</si>
  <si>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</si>
  <si>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</si>
  <si>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</si>
  <si>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</si>
  <si>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</si>
  <si>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</si>
  <si>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</si>
  <si>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</si>
  <si>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</si>
  <si>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</si>
  <si>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</si>
  <si>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</si>
  <si>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</si>
  <si>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</si>
  <si>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</si>
  <si>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</si>
  <si>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</si>
  <si>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</si>
  <si>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</si>
  <si>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</si>
  <si>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</si>
  <si>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</si>
  <si>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</si>
  <si>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</si>
  <si>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</si>
  <si>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</si>
  <si>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</si>
  <si>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</si>
  <si>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</si>
  <si>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</si>
  <si>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</si>
  <si>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</si>
  <si>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</si>
  <si>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</si>
  <si>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</si>
  <si>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</si>
  <si>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</si>
  <si>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</si>
  <si>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</si>
  <si>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</si>
  <si>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</si>
  <si>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</si>
  <si>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</si>
  <si>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</si>
  <si>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</si>
  <si>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</si>
  <si>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</si>
  <si>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</si>
  <si>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</si>
  <si>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</si>
  <si>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</si>
  <si>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</si>
  <si>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</si>
  <si>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</si>
  <si>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</si>
  <si>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</si>
  <si>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</si>
  <si>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</si>
  <si>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</si>
  <si>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</si>
  <si>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</si>
  <si>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</si>
  <si>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</si>
  <si>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</si>
  <si>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</si>
  <si>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</si>
  <si>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</si>
  <si>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</si>
  <si>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</si>
  <si>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</si>
  <si>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</si>
  <si>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</si>
  <si>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</si>
  <si>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</si>
  <si>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</si>
  <si>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</si>
  <si>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</si>
  <si>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</si>
  <si>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</si>
  <si>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</si>
  <si>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</si>
  <si>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</si>
  <si>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</si>
  <si>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</si>
  <si>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</si>
  <si>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</si>
  <si>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</si>
  <si>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</si>
  <si>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</si>
  <si>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</si>
  <si>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</si>
  <si>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</si>
  <si>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</si>
  <si>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</si>
  <si>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</si>
  <si>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</si>
  <si>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</si>
  <si>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</si>
  <si>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</si>
  <si>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</si>
  <si>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</si>
  <si>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</si>
  <si>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</si>
  <si>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</si>
  <si>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</si>
  <si>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</si>
  <si>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</si>
  <si>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</si>
  <si>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</si>
  <si>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</si>
  <si>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</si>
  <si>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</si>
  <si>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</si>
  <si>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</si>
  <si>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</si>
  <si>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</si>
  <si>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</si>
  <si>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</si>
  <si>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</si>
  <si>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</si>
  <si>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</si>
  <si>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</si>
  <si>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</si>
  <si>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</si>
  <si>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</si>
  <si>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</si>
  <si>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</si>
  <si>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</si>
  <si>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</si>
  <si>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</si>
  <si>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</si>
  <si>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</si>
  <si>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</si>
  <si>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</si>
  <si>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</si>
  <si>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</si>
  <si>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</si>
  <si>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</si>
  <si>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</si>
  <si>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</si>
  <si>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</si>
  <si>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</si>
  <si>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</si>
  <si>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</si>
  <si>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</si>
  <si>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</si>
  <si>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</si>
  <si>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</si>
  <si>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</si>
  <si>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</si>
  <si>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</si>
  <si>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</si>
  <si>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</si>
  <si>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</si>
  <si>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</si>
  <si>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</si>
  <si>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</si>
  <si>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</si>
  <si>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</si>
  <si>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</si>
  <si>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</si>
  <si>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</si>
  <si>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</si>
  <si>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</si>
  <si>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</si>
  <si>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</si>
  <si>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</si>
  <si>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</si>
  <si>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</si>
  <si>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</si>
  <si>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</si>
  <si>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</si>
  <si>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</si>
  <si>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</si>
  <si>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</si>
  <si>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 xml:space="preserve">https://openjustice.doj.ca.gov/crime-statistics/arrests </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</si>
  <si>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</si>
  <si>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</si>
  <si>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</si>
  <si>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</si>
  <si>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</si>
  <si>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</si>
  <si>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</si>
  <si>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</si>
  <si>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</si>
  <si>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</si>
  <si>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</si>
  <si>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</si>
  <si>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</si>
  <si>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</si>
  <si>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</si>
  <si>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</si>
  <si>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</si>
  <si>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</si>
  <si>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</si>
  <si>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</si>
  <si>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</si>
  <si>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</si>
  <si>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</si>
  <si>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</si>
  <si>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</si>
  <si>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</si>
  <si>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</si>
  <si>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</si>
  <si>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</si>
  <si>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</si>
  <si>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</si>
  <si>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</si>
  <si>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</si>
  <si>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</si>
  <si>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</si>
  <si>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</si>
  <si>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</si>
  <si>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</si>
  <si>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</si>
  <si>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</si>
  <si>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Juvenile Community Supervision</t>
  </si>
  <si>
    <t>Juvenile Community Supervision for Intensive Probation</t>
  </si>
  <si>
    <t>YOBG - The Transition Center (Re-entry or Aftercare Services)</t>
  </si>
  <si>
    <t>Camp Sweeney</t>
  </si>
  <si>
    <t>Summer Enrichment Academy</t>
  </si>
  <si>
    <t>Breaking Barriers Program</t>
  </si>
  <si>
    <t>Internal Services Fund</t>
  </si>
  <si>
    <t>Brian Ford</t>
  </si>
  <si>
    <t xml:space="preserve">Assistant Chief </t>
  </si>
  <si>
    <t>brford@acgov.org</t>
  </si>
  <si>
    <t>510-268-7200</t>
  </si>
  <si>
    <t>Wendy Still</t>
  </si>
  <si>
    <t>Chief Probation Officer</t>
  </si>
  <si>
    <t>wstill@acgov.org</t>
  </si>
  <si>
    <t>510-268-7233</t>
  </si>
  <si>
    <t>Referrals of Juveniles to Probation Departments for Delinquent Acts, January 1 - December 31, 2019
Age by Referral Type, Gender, Race/Ethnic Group, Referral Source, Detention, Prosecutor Action, and Probation Department Disposition
Report 1</t>
  </si>
  <si>
    <t xml:space="preserve">Juvenile Community Supervision is a regional based, risk and gender responsive supervision model.  The regional units offer enhanced program services for boys and girls, which integrates the work of Deputy Probation Officers, local law enforcement agencies and other youth-service agencies such as schools, recreation departments and community-based organizations.  These collaborative efforts enable a multi-disciplinary team to solve problems by: 1) working with clients and their families, 2) monitoring compliance with probation conditions by increased contacts with random evening visits, and 3) insuring minors pay restitution to victims and complete community service orders. Probation staff is assigned to service specific geographic areas in partnership with community policing areas.  
The goal of Juvenile Community Supervision is to marshal the resources of the client’s family, school and neighborhood to optimize preventive services and eliminate behaviors leading to chronic delinquency. The Juvenile Community Supervision team assumes a non-traditional, proactive role to assist the client in developing the skills to become successful in meeting the expectations of their probation.  Deputy Probation Officers provide services in Alameda, Albany, Berkeley, Castro Valley, Dublin, Emeryville, Fremont, Hayward, Livermore, Pleasanton, Oakland, San Leandro, San Lorenzo, Ashland/Cherryland, and Union City in Alameda County.  Juvenile Community Supervision offers gender specific services and two Deputy Probation Officers manage all female clients' cases.  Youth supervised by Deputy Probation Officers assigned to Juvenile Community Supervision participate in a broad range of pro-social activities, such as educational and recreational field trips and community service.  All youth receive program referrals individually tailored to their case plans.  Youth and their families receive concrete funds to address some of their immediate needs, including transportation, food, utilities, and housing.  Alameda County Probation also has a restorative justice program that holds youth accountable for their behavior and provides them with the support they need to move forward in a positive way.  The program is evidence-based and provides education and training to incarcerated youth. It actively engages families, communities, and systems to repair harm and prevent re-offending. It identifies specific barriers to re-entry for individual youth and develops strategies to overcome barriers and, facilitates accountability strategies to encourage youth to take responsibility and make amends for harm caused.  The program is designed to link work begun while the youth is detained with a seamless continuum of restorative justice care, out of custody.  
Considerable research suggests that youth benefit from a risk-based assessment tool.  Youth in Alameda County Probation are assessed using The Youth Level of Service/Case Management Inventory™ (YLS/CMI™), prior to disposition. The YLS/CMI is a risk/needs assessment and a case management tool combined into one convenient system.  The YLS/CMI helps probation officers, youth workers, psychologists, and social workers identify the youth’s major needs, strengths, barriers, and incentives; select the most appropriate goals for him or her; and produce an effective case management plan.  Youth with Low, Moderate, and High-Risk Results are referred to the Juvenile Community Supervision regional units where caseloads are approximately 15-20.  </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</si>
  <si>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</si>
  <si>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Centerforce</t>
  </si>
  <si>
    <t>City of Fremont</t>
  </si>
  <si>
    <t>Community &amp; Youth Outreach</t>
  </si>
  <si>
    <t>Catholic Charities of the East Bay</t>
  </si>
  <si>
    <t>Fresh Lifelines for Youth (FLY)</t>
  </si>
  <si>
    <t>Youth Uprising</t>
  </si>
  <si>
    <t>Cross-Aged Mentoring Program</t>
  </si>
  <si>
    <t>Psychological Assessment Services</t>
  </si>
  <si>
    <t xml:space="preserve">HOPE Psychotherapy </t>
  </si>
  <si>
    <t>Behavioral Health Clinician</t>
  </si>
  <si>
    <t>Midnight Basketball-JJCPA</t>
  </si>
  <si>
    <t xml:space="preserve">The City of Fremont offers trauma-focused Cognitive Behavioral Groups, equipping youth with tools to manage stress, change negative thinking and behavior patterns, and increase self-awareness.  The City of Fremont also offers Parent Classes &amp; Support Services to help parents learn positive and successful parenting strategies and help them identify and access the community resources they need to support their positive parenting.  The goal of the parenting classes is to help strengthen and empower families through the development of self-advocacy and parenting skills. </t>
  </si>
  <si>
    <t>Multidimensional Family Therapy (MDFT)</t>
  </si>
  <si>
    <t xml:space="preserve">Project Permanence Wraparound Program </t>
  </si>
  <si>
    <t xml:space="preserve">TRAUMA INFORMED TRAINING FOR JUSTICE PROFESSIONALS </t>
  </si>
  <si>
    <t>ADOLESCENT BRAIN DEVELOPMENT</t>
  </si>
  <si>
    <t>Community Capacity Building</t>
  </si>
  <si>
    <t>Intensive Case Management (ICM)</t>
  </si>
  <si>
    <t xml:space="preserve">Youth who score high on the YLS/CMI are also supervised within the Juvenile Community Supervision regional, risk and gender responsive supervision model.  These youth are offered enhanced program services for boys and girls, which integrates the work of Deputy Probation Officers, local law enforcement agencies and other youth-service agencies such as schools, recreation departments and community-based organizations.  
The Alameda County Probation Department is committed to preserving, strengthening and assisting families within their communities.  Youth and families are provided with community-based services and interventions, as well as intensive supervision services to include monthly contact by the probation officer up to three times per month.  Deputy Probation Officers (DPO), supervised by Unit Supervisors, provide Intensive Probation Supervision for youth whose overall total risk level on the Youth Level Services/Case Management Inventory (YLS/CMI) is High or Very High and youth returning from DJJ commitment.  
DPOs work with youth and their families to develop case plans that target the risks identified in the YLS/CMI.  DPOs supervise youth within the County with caseloads of approximately 15-20 youth, to ensure increased contact. DPOs refer youth to mentoring groups and workshops on a variety of life skill topics (personal organization, personal care/hygiene, social etiquette, budgeting).  DPOs occasionally provide supervised pro-social activities including college tours and educational field trips.  The DPOs also collaborate with a Behavioral Health Clinician from our County’s Behavioral Health Care Services Agency, who assists in identifying youth with special mental health needs, connecting those youth with appropriate services in the community, and facilitating Multi-Disciplinary Team meetings with the youth, parents, mental health, school, probation and community partners involved with the youth.  Each probation unit utilizes the behavioral health clinician who provides consultations, treatment plans and multi-disciplinary team (MDT’s) meetings.   </t>
  </si>
  <si>
    <t xml:space="preserve">Established in 2009, the Transition Center enables providers to exchange critical information with parents and youth to improve coordination of Probation, Health/Mental Health and Education services during detention, upon release, and at post-release. The Probation Department utilizes a family focused trauma-informed approach to strengthening the capacity of the Transition Center to develop “warm hand-offs” and promote continuity of care.  At the Transition Center a Deputy Probation Officer supervised by a Unit Supervisor, meets with youth returning from Detention and Placement and their parent/caregivers and provides an overview of the Probation Supervision process, terms and conditions. A Specialist Clerk II provides youth, parent/caregivers administrative services, and information to help them navigate the Juvenile Justice Center and other community resources. With City of Oakland Measure Z and Measure Y Oakland Unite funding in 2019, the Transition Center has provided support to over 4,300 youth easing their transition to probation supervision, schools, health providers, and community-based organizations. Key to strengthening infrastructure at the Transition Center is improving its capacity to access youth support needs more effectively at intake and as they transition, link them to available benefits that enable their successful reentry.   The goal of the Transition Center is to marshal the resources of the minor’s family, school, and neighborhood to address those factors that will most likely result in recidivism, if not addressed.   Youth receive assessment-driven services, utilizing the Youth Level Services/ Case Management Inventory (YLS/CMI).  The DPOs work with youth and their families to develop case plans that will target the risks/needs identified in the YLS/CMI.  The Transition Center partners include: Behavioral Health, Oakland Unified School District, Alameda County Office of Education, and Public Health.  Positions funded by YOBG at the Transition Center include: one full-time Unit Supervisor at 50%, one Deputy Probation Officer lll at 100%, one Specialist Clerk ll at 100%, and one Clerk ll position at 100%.  In 2017, the TC strengthened processes related to its re-entry model to ensure youth and their families are provided and referred to resources that will support their success.  The TC team also meets regularly to discuss newly detained youth – to prepare a comprehensive transition plan from detention.  In the spirit of our “no wrong door” policy, all youth, regardless of their standing on probation or pending Court matters, are provided services.  This allows continuity of care in an environment where the access to services in the community can potentially make a difference in the life our youth and/or their families/caregivers.  Alameda County Probation also has a restorative justice program that holds youth accountable for their behavior and provides them with the support they need to move forward in a positive way.  The program is evidence-based and provides education and training to incarcerated youth. It actively engages families, communities, and systems to repair harm and prevent re-offending. It identifies specific barriers to re-entry for individual youth and develops strategies to overcome barriers and, facilitates accountability strategies to encourage youth to take responsibility and make amends for harm caused.  The program is designed to link work begun while the youth is detained and with a seamless continuum of restorative justice care, out of custody.    </t>
  </si>
  <si>
    <t xml:space="preserve">Alameda County Probation is interested in increasing the number and diversity of community based providers that have the capacity to gain and successfully implement Department and County contracts, and have the skills to support, enhance, and/or improve the lives of probation involved and at-risk youth.  To achieve this, the County’s Community Capacity Fund will provide organizations with critical funding and technical assistance resources to strengthen their capacity.  CBOs will be provided with extensive training to build infrastructure that will enable them to successfully provide services and report on outcomes of those services.  Alameda County plans to utilze JJCPA/YOBG funding for this program and an RFP is in progress.    </t>
  </si>
  <si>
    <t>Union City Youth &amp; Family Services</t>
  </si>
  <si>
    <t>Union City Youth &amp; Family Services provides an innovative community school model. As the anchor organization for over 40 regional partners, they collaborate with educators, employers, public officials, social service providers, and community residents, to provide an integrated system of care, utilizing  evidence-based practices, to support the community from cradle to retirement.  Union City Youth &amp; Family Services offers trauma-focused Cognitive Behavioral Groups, equipping youth with tools to manage stress, change negative thinking and behavior patterns, and increase self-awareness.  Cognitive Behavioral Groups equip youth with tools to manage stress, change negative thinking and behavior patterns, and increase self-awareness.  Union City Youth &amp; Family Services also offers financial coaching, employment readiness skills, and individualized life and career coaching.</t>
  </si>
  <si>
    <t>Horizons Family Counseling-The City of Livermore</t>
  </si>
  <si>
    <t>Fresh Lifelines for Youth’s (FLY) mission is to prevent juvenile crime and incarceration through legal education, leadership training, and one-on-one mentoring.  FLY provides cognitive behavior groups to Hayward youth through its Law Program, an innovative law-related education and life skills training program, taught in weekly class sessions for 12 weeks by volunteers and FLY staff at alternative/continuation schools and community-based sites.  FLY’s nationally recognized curriculum, sponsored by the OJJDP’s law-related educational research, is an interactive and evidence-informed program that uses role-plays, debates, mock trials to capture youth interest, and lessons about the law and consequences of crime.</t>
  </si>
  <si>
    <t>Youth exiting camp transition into aftercare receive services from the Juvenile Community Supervision for Intensive Supervision Unit which is funded under JJCPA and YOBG.  These services include mentoring groups and workshops on a variety of life skill topics (personal organization, personal care/hygiene, social etiquette, budgeting). The DPOs collaborate with a Behavioral Health Clinician from our County’s Behavioral Health Care Services Agency, who assists in identifying youth with special mental health needs, connecting those youth with appropriate services in the community, and facilitating Multi-Disciplinary Team meetings with the youth, parents, mental health, school, probation and community partners involved with the youth.  Suitable youth released from Camp Sweeney are also allowed to participate in contractual services funded through the JJCPA Community Probation Program including multi-disciplinary teams.  Alameda County Probation also has a restorative justice program that holds youth accountable for their behavior and provides them with the support they need to move forward in a positive way.  DPOs actively engage families, communities, and systems to repair harm and prevent re-offending.  They also work to identify barriers to re-entry for individual youth, develop strategies to overcome barriers and, facilitate accountability strategies to encourage youth to take responsibility and make amends for harm caused.  Supervision and re-entry are designed to link work begun while the youth is detained and at Camp Sweeney with a seamless continuum of restorative justice care, out of custody.</t>
  </si>
  <si>
    <t>The Summer Enrichment Academy is a nine-week summer program designed for youth active on probation supervision between the ages of 14-17 and assessed moderate to high on the YLS/CMI risk assessment.  The program convenes three days each week, and is designed to provide probation youth prosocial activities during the summer.  The cirriculum and activies which are provided are intended to enhance partcipaints skill base and address prevalent issues facing their age group. One day of the curriculum focuses on Making Proud Choices and utilizes cognitive behavioral cirrculum to address healthy choices, as well as sex education.  Another day focuses on a cognitive behavior curriculum which is facilitated by seven different community-based organizations and includes an array of topics to encourage youth to make better life choices.  In addition to the two identified days of course cirriculum, each week a field trip was planned.  One of the field trips this past summer included a trip to Sacramento, CA to visit the State Capital and Superintendent Tony Thurmond’s Office. Youth with perfect attendance for the summer were awarded with a Dell laptop to assist with school assignments.  This year's Summer Enrichment Program was cancelled due to the Covid-19 pandemic.  JJCPA funds will be utilized to fund the program next year.</t>
  </si>
  <si>
    <t xml:space="preserve">In April 2019, Alameda County Juvenile Field Services created Breaking Barriers, a voluntary program that is designed to support youth and families by decreasing financial stressors.  The purpose of the program is to allow parents the opportunity to better engage in services and activities with, and in support of their children. A primary focus is to help stabilize the home environment and support the overall success of the family. Breaking Barriers assists families with living expenses such as rent and groceries, transportation, and household items.  Families can also receive assistance with short-term child-care costs, sports registration fees or organized summer programs fees such as the Boys and Girls Club, as well as costs associated with obtaining birth certificates and state issued identification. Assistance is provided in 3-month increments during which time parents work with their children to engage in services and achieve other identified goals.
</t>
  </si>
  <si>
    <t xml:space="preserve">Centerforce is a leading reentry service provider, serving people with a history of incarceration, their families, and communities.  Centerforce provides evidence-based programs that exemplify reentry best practices.  Centerforce provides a broad range of services during incarceration, reentry, and after release.  The Centerforce Parenting Program (CPP) uses Centerforce’s established skills in parent coaching, case management and classes to reduce juvenile justice involvement and support healthy family relationships. Probation officers are able, Centerforce engages justice-involved and at-risk youth and their parents to improve parenting skills, increase youth-parent engagement and reduce youth delinquency. 
</t>
  </si>
  <si>
    <t xml:space="preserve">Community &amp; Youth Outreach (CYO) provides services to prevent violence and support disadvantaged people to thrive. CYO provides outreach, mentoring, case management, and support to high risk youth and young adults in the Bay Area.  CYO provides weekly culturally-relevant, trauma informed, Cognitive Behavioral Therapy (CBT) sessions to clients of various CYO programs which include young men and women who are criminal justice involved and at high risk of violence. Healthy, Wealthy, &amp; Wise (HWW), is a fourteen-week course, with a companion CBT journal, that addresses issues of decision-making, identity, overcoming pain and trauma, and life skills/financial literacy.  HWW supports people affected by incarceration and community violence to tap into their strengths, heal from trauma, refrain from violence, access needed services, and navigate support systems. HWW increases the capacity of CYO’s case managers and street outreach workers, nearly all formerly incarcerated, to provide trauma-informed support to clients returning from incarceration or at risk of engaging in violence.
</t>
  </si>
  <si>
    <t>Catholic Charities of the East Bay has helped people facing difficult circumstances so that they can move forward in life with greater independence.  Catholic Charities provides a 10-week program with youth that combines restorative practices with cognitive behavioral therapy.  The format is eight 2-hour weekly meetings and two Saturday 4-6-hour workshops that focus on healthy communities and repairing harm. The groups consist of 10-15 participants beginning with two groups for the first few cycles.  The groups meet at Sacred Heart Church in Oakland on Wednesdays and Thursdays. The Saturday workshops are a partnership with the School Based Health Alliance and other community presenters who want to support young people.</t>
  </si>
  <si>
    <t xml:space="preserve">Youth UpRising (YU) is a multi-pronged community transformation hub located in East Oakland. YU’s mission is to transform East Oakland into a healthy and economically robust community by developing the leadership of youth and young adults and improving the systems that impact them. YU provides integrated services to youth and young adults, ages 13 to 24 years old through three core areas: Career &amp; Education (C&amp;E), Health &amp; Wellness (H&amp;W), and Arts &amp; Expression (A&amp;E). In addition to daily trauma-informed programming, YU operates a social enterprise, which provides opportunities for youth to receive robust sector-specific skills training in high-demand jobs like food and hospitality management, landscaping, and digital arts.  YU believes that through comprehensive programming and direct support from caring adults, youth can achieve greatness, develop greater social-emotional skills and tools, and therefore minimizing risky behaviors that are detrimental to their success. </t>
  </si>
  <si>
    <t xml:space="preserve">Cross-Age Mentoring Program (CAMP) is a school-based peer mentoring model through which high school students provide one-on-one mentoring to middle school students. The program is designed to foster high school students’ leadership and relational skills, interest in serving their communities, and academic connectedness while simultaneously promoting middle school mentees’ self-esteem, academic achievement, and connectedness to school, family, and the future.  Alameda County Probation was unable to start this program in 2020 due to the Covid-19 pandemic.  However, it is the intenet to begin the program in the near future.  The $50,000 spent was for a consultant who was hired to write the curriculum for the program.      </t>
  </si>
  <si>
    <t>Since midnight basketball returned to Oakland in Summer 2018, the Alameda County Probation Department (ACPD) has been a proud sponsor and supporter of the league. The Oakland Midnight Basketball League (OMBL) is a violence-reduction and youth-development program designed to: 1) provide a safe activity for players and attendees during hours when shootings increase in Oakland; 2) connect players and attendees to needed resources and services in the community; and 3) foster positive relationships between players, their peers, and adult mentors. Each season, youth, and young adults ages 16-25 play on one of 12-16 teams over a period of eight weeks. Games take place between the hours of 9:00pm and 1:00am, and players are required to attend a life skills workshop for one hour before their game each night. Life skills workshops are intended to connect players to resources and opportunities that can directly benefit them outside the league, in areas such as employment, legal aid, and parenting. Players and spectators also receive a free meal each week provided by a lineup of food trucks.  Operation of the OMBL is a partnership between four public entities: The Alameda County Probation Department, the Oakland Safety Impact Table, the Oakland Police Activities League, and Oakland Unite, a division within the City of Oakland’s Human Services Department. The Alameda County Probation Department is a primary funder of the league and recruits youth on probation to play in the league. The Oakland Safety Impact Table, a group of representatives from public and private entities who have the goal of increasing safety in Oakland, is responsible for all fundraising, communication, evaluation, and purchasing activities. The Oakland Police Activities League hires and oversees league staff members, recruits players, develops team rosters and game schedules, coordinates referees, and oversees all game-day logistics. Lastly, Oakland Unite’s Violence Prevention Network Coordinator leads all player workshops, delivering content and inviting individuals from relevant organizations to speak each week. Oakland Unite’s violence interrupters also recruit individuals for participation in the league.</t>
  </si>
  <si>
    <t xml:space="preserve">Alameda County Deputy Probation Officers collaborate with a Behavioral Health Clinician from our County’s Behavioral Health Care Services Agency when necessary.  The clinician assists in identifying youth with special mental health needs, connecting those youth with appropriate services in the community, and facilitating Multi-Disciplinary Team (MDT) meetings with the youth, parents, mental health, school, probation and community partners involved with the youth.  Each probation unit utilizes the behavioral health clinician who provides consultations, treatment plans and MDT meetings.   </t>
  </si>
  <si>
    <t>JJCPA/YOBG programs in Alameda County specifically target youth under probation supervision in the community, those youth at imminent risk of removal from their homes, youth needing intensive supervision, and youth returning from DJJ.  ACPD also provides re-entry services to youth at our residential camp program and youth released from custody at Juvenile Hall.  By targeting these populations, ACPD has been committed to expanding and building support services aimed to improve system changes that impact youth who are at-promise juveniles, juvenile offenders, and their families.  In addition, JJCPA/YOBG has helped ACPD broaden our array of services to reduce the number of youth in out-of-home placements, to provide the least restrictive level of placement, when out-of-home placement is necessary; and promote family preservation and family reunification.  Alameda County Probation also has a restorative justice program that holds youth accountable for their behavior and provides them with the support they need to move forward in a positive way.  The program is evidence-based and provides education and training to incarcerated youth. It actively engages families, communities, and systems to repair harm and prevent re-offending. It identifies specific barriers to re-entry for individual youth and develops strategies to overcome barriers and, facilitates accountability strategies to encourage youth to take responsibility and make amends for harm caused.  The program is designed to link work begun while the youth is detained and with a seamless continuum of restorative justice care, out of custody.    
Alameda County is the seventh most populous county in California with a population of approximately 1,510,271 residents. The County consists of 14 incorporated cities and several unincorporated communities. Oakland is the seat of County government and the largest city. The County is racially/ethnically diverse.  The youth population (age 10-17) of the County is approximately 149,857 or 10 percent of the total population.  Youth living in blighted low-income neighborhoods are generally considered to be at higher risk for involvement in delinquency and Alameda County is no exception.  The majority of youth referred to ACPD are from Oakland (40%) and Hayward (16%).  Similarly, youth on formal supervision are more likely to reside in Oakland and Hayward, 48% and 17% respectively.        
In 2019, there were 1,377 arrests by police in Alameda County.  This represents a 7.5% decline in arrests from the previous year when there were 1,490 arrests.  Of the 1,377 arrests reported by police in 2019, misdemeanor arrests accounted for 525 (38%), felony arrests for 778 (56%), and status arrests 74 (5%).  There were 1,355 referrals to the Alameda County Probation Department.  Of the 1,355 referrals, petitions were filed for 628 (46%), 553 (41%) of cases were closed, 152 (11%) diversions were made, 1 youth (&lt;1%)  was placed on Informal Probation, and the remaining 21 (2%) of the cases were transferred.  
The Alameda County Probation Department (ACPD) has a broad array of youth services resources that specifically target at-promise juveniles, juvenile probationers, and their families.  ACPD contracts with numerous agencies that work together as the Delinquency Prevention Network (DPN).  In FY2019, the DPN served 1,321 probation youth.  In 2019, of the 628 petitions filed, 277 (44%) were new petitions (juveniles who were not currently supervised), while the remaining 351 (56%) were for subsequent petitions (juveniles who were currently being supervised).  The majority of petitions were filed against males 539 (86%), while the remaining petitions were filed against females 89 (14%).  The greatest percentage of petitions were filed against African-American youth 380 (61%) compared to 163 (26%) for Latino youth, 47 (7%) for White youth, 24 (4%) for Asian and Pacific Islander youth, three (&lt;1%) for Indian youth, and 11 (2%) for youth with an unknown racial/ethnic group.  The majority of petitions filed resulted in a youth being placed on wardship probation, 494 (79%).  Of those youth placed on wardship probation, 311 (63%) were placed in their home or the home of a relative, 119 (24%) were placed in a private facility, 48 (10%) were placed in a secure county facility, and 15 (3%) were placed in an "Other" facility.  Youth in Alameda County are assessed using the Youth Level of Service/Case Management Inventory (YLS/CMI), prior to disposition.  The YLS/CMI helps probation officers, youth workers, psychologists, and social workers identify the youth's major needs, strengths, barriers, and incentives; select the most appropriate goals for him or her; and produce an effective case management plan.  The results of the risk/needs assessment, in addition to other relevant facts, are considered in making a recommendation to the Court regarding Probation in the minor's home, placement in Camp, or Placement.</t>
  </si>
  <si>
    <t>Horizons Family Counseling, a division of the Livermore Police Department, was originally developed in 1973 when the City Manager was awarded a grant for a Juvenile Delinquency Prevention Program.  Since its inception, Horizons has expanded to offer a variety of services to Tri-Valley families and their children, including family counseling, case management, and parent training.  Presently, the Alameda County Juvenile Probation Department provides approximately half of the funding for Horizons’ services.  The other major funding sources are the Cities of Livermore, Pleasanton, and Dublin. Programming includes Family Counseling, which is available for Tri-Valley youth 18 and under and their families to help improve family relationships in times of stress.  Crisis Intervention is also available for Tri-Valley youth and their families when dealing with issues of running away, truancy, and out-of-control behaviors.  Additional services include case management and on-site school counseling at some Livermore schools.  Livermore Police Department Diversion Counseling is also available for Livermore youth who qualify following a first-time juvenile offense.</t>
  </si>
  <si>
    <t>HOPE Program is a Northern California outpatient mental health agency specializing in general psychotherapy and CASOMB-certified specific treatment for adult and adolescent clients. HOPE provides evidence based sex offender treatment for Alameda County youth.  The Program offers both individual and group psychotherapy as well as support groups. The treatment plan for each client is tailored to address individual needs identified during the intake and initial evaluation process.  The goal of the program is to combine the latest research with practical psychotherapy techniques to deliver personalized, affordable care that leads to real results.  HOPE's unique clinical approach encompasses a multidisciplinary team that consists of Licensed Clinical Social Workers, Licensed Marriage and Family Therapists, Licensed Professional Clinical Counselors, and Licensed Psychologists.</t>
  </si>
  <si>
    <t xml:space="preserve">Alameda County Deputy Probation Officers collaborate with a Behavioral Health Clinician from our County’s Behavioral Health Care Services Agency when necessary.  The clinician assists in identifying youth with special mental health needs, connecting those youth with appropriate services in the community, and facilitating Multi-Disciplinary Team (MDT) meetings with the youth, parents, mental health, school, probation and community partners involved with the youth.  Each probation unit utilizes the behavioral health clinician who provides consultations, treatment plans and multi-disciplinary team MDT meetings.   </t>
  </si>
  <si>
    <t xml:space="preserve">Multidimensional Family Therapy (MDFT) is an integrated, comprehensive, family-centered treatment for teen and young adult problems and disorders.  MDFT simultaneously addresses substance use, delinquency, antisocial and aggressive behaviors, mental health disorders, school, and family problems, and prevents out-of-home placement through a variety of therapeutic and behavioral supports for adolescents, parents, families, and communities.  Staff are trained to assess for history of trauma or any chronic traumatic experiences. They are also trained to respond to youth and families in a manner that considers the potential, if not evident, trauma histories to prevent re-traumatization, while also creating and increasing the sense of safety and therapeutic alliance.  MDFT serves youth on probation 11-19 years old with mental health and substance abuse symptoms. Priority is given to youth at-risk of out-of-home placement, youth that live with family (including kin/fictive kin) who can participate in weekly therapy activities, and youth and their families whose needs require intensive support including in-home therapy, case management, system navigation support.  The MDFT program duration is approximately six months and includes: Individual therapy, Substance use treatment, Family therapy, Parent one-on-one coaching, System navigation (school, probation, legal, etc.), and Brokerage/linkage to support services.  </t>
  </si>
  <si>
    <t>Project Permanence utilizes the Wraparound service delivery model to provide intensive youth-centered, family driven services.  The goals of wraparound are to improve the array of services and supports available to children, youth, and families involved in the child welfare and juvenile probation systems; engage families through a more individualized casework approach that emphasizes family involvement; increase child safety without an over dependence on out-of-home care; improve permanency outcomes; improve child and family well-being; and to decrease recidivism and delinquency for youth on probation.  Project Permanence serves Alameda County youth on probation who have serious mental health or behavioral issues.  The program provides family support, collateral supports, individual support to the referred youth, and linkages to resources. Interventions integral to the model are 1:1 supports directly to the youth, family support, monthly family team meetings, and intensive case management services.  In addition, Project Permanence also partcipates in intervention in courts, Alameda County Juvenile Justice Center, Mental Health Hospitals, family home, community outings, schools etc.</t>
  </si>
  <si>
    <t xml:space="preserve">Intensive Case Management (ICM)  is provided by Seneca Family Agencies and focuses on providing case management services for youth with high mental health needs and emphasizes family engagement.  ICM is a team approach involving key stakeholders that include the Court, behavioral health care providers, probation officers and intensive case management services delivered by a community provider.  Services are aimed to reduce out-of- home placement and increase family enagement for this specific population. Probation officers and clinicians provide community support and services for youth and provide critical input to the Court on a weekly basis.  The treatment approach is similiar to a wraparound model.  Multiple team members, including a clinician, parent partner and youth counselor work with a youth for a period of 12 to 18 months or until a youth is dismissed from probation.  Youth and their caregivers meet with team members multiple times per week.  Case management and referral linkage is a strong component of the service with the goal of stabilizing the youth in their home placement.  </t>
  </si>
  <si>
    <t xml:space="preserve">Trauma Informed Training for Justice Professionals is a comprehensive full day training examining the impact of psychological trauma on the lives of young people involved in the juvenile justice system. The training is designed by the National Child Traumatic Stress Network for professionals in the helping professions, and provides tangible skills for supporting adolescents who have been exposed to traumatic life events.  In 2020, Alameda County Probation staff were scheduled to participate in these training courses to enhance staff knowledge and skill.  Unfortunately, due to the Covid-19 pandemic, the course had to be postponed until next year. This training course will be funded by utilizing JJCPA funds in FY 2021.  </t>
  </si>
  <si>
    <t xml:space="preserve">The Adolescent Brain Development course aims to provide staff with an introductory understanding of how brain development during the adolescent stage contributes to adolescence as both a period of significant strengths (e.g. social behavior and creativity) and significant risks (e.g. substance use and risky behavior). Understanding changes occurring in the brain will help participants better understand and respond to adolescent thought processes and behaviors.  In 2020, Alameda County Probation staff was scheduled to attend this training course to enhance staff knowledge and skill.  Unfortunately, due to the Covid-19 pandemic, the course had to be postponed until next year.  This training course will be funded by utilizing JJCPA funds in FY 2021.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</si>
  <si>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2019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</si>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</sst>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0" xfId="0" applyProtection="1">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17145</xdr:colOff>
      <xdr:row>229</xdr:row>
      <xdr:rowOff>93345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17145</xdr:colOff>
      <xdr:row>229</xdr:row>
      <xdr:rowOff>93345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281940</xdr:colOff>
      <xdr:row>229</xdr:row>
      <xdr:rowOff>93345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17145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17145</xdr:colOff>
      <xdr:row>176</xdr:row>
      <xdr:rowOff>93345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ford@acgov.org" TargetMode="External"/><Relationship Id="rId1" Type="http://schemas.openxmlformats.org/officeDocument/2006/relationships/hyperlink" Target="mailto:wstill@ac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19" activePane="bottomLeft" state="frozen"/>
      <selection pane="bottomLeft" activeCell="A19" sqref="A19:J2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8"/>
      <c r="B2" s="259"/>
      <c r="C2" s="104"/>
      <c r="D2" s="85"/>
      <c r="E2" s="85"/>
      <c r="F2" s="85"/>
      <c r="G2" s="85"/>
      <c r="H2" s="85"/>
      <c r="I2" s="85"/>
      <c r="J2" s="86"/>
    </row>
    <row r="3" spans="1:10" ht="15" customHeight="1" x14ac:dyDescent="0.25">
      <c r="A3" s="260"/>
      <c r="B3" s="261"/>
      <c r="C3" s="105"/>
      <c r="D3" s="107" t="s">
        <v>831</v>
      </c>
      <c r="E3" s="87"/>
      <c r="F3" s="87"/>
      <c r="G3" s="87"/>
      <c r="H3" s="87"/>
      <c r="I3" s="87"/>
      <c r="J3" s="88"/>
    </row>
    <row r="4" spans="1:10" ht="15" customHeight="1" x14ac:dyDescent="0.25">
      <c r="A4" s="260"/>
      <c r="B4" s="261"/>
      <c r="C4" s="105"/>
      <c r="D4" s="107" t="s">
        <v>919</v>
      </c>
      <c r="E4" s="87"/>
      <c r="F4" s="87"/>
      <c r="G4" s="87"/>
      <c r="H4" s="87"/>
      <c r="I4" s="87"/>
      <c r="J4" s="88"/>
    </row>
    <row r="5" spans="1:10" ht="15" customHeight="1" x14ac:dyDescent="0.25">
      <c r="A5" s="260"/>
      <c r="B5" s="261"/>
      <c r="C5" s="105"/>
      <c r="D5" s="107" t="s">
        <v>922</v>
      </c>
      <c r="E5" s="63"/>
      <c r="F5" s="63"/>
      <c r="G5" s="63"/>
      <c r="H5" s="63"/>
      <c r="I5" s="63"/>
      <c r="J5" s="64"/>
    </row>
    <row r="6" spans="1:10" ht="8.1" customHeight="1" x14ac:dyDescent="0.25">
      <c r="A6" s="262"/>
      <c r="B6" s="26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3" t="s">
        <v>923</v>
      </c>
      <c r="B8" s="274"/>
      <c r="C8" s="274"/>
      <c r="D8" s="274"/>
      <c r="E8" s="274"/>
      <c r="F8" s="274"/>
      <c r="G8" s="274"/>
      <c r="H8" s="274"/>
      <c r="I8" s="274"/>
      <c r="J8" s="275"/>
    </row>
    <row r="9" spans="1:10" x14ac:dyDescent="0.25">
      <c r="A9" s="276"/>
      <c r="B9" s="274"/>
      <c r="C9" s="274"/>
      <c r="D9" s="274"/>
      <c r="E9" s="274"/>
      <c r="F9" s="274"/>
      <c r="G9" s="274"/>
      <c r="H9" s="274"/>
      <c r="I9" s="274"/>
      <c r="J9" s="275"/>
    </row>
    <row r="10" spans="1:10" x14ac:dyDescent="0.25">
      <c r="A10" s="276"/>
      <c r="B10" s="274"/>
      <c r="C10" s="274"/>
      <c r="D10" s="274"/>
      <c r="E10" s="274"/>
      <c r="F10" s="274"/>
      <c r="G10" s="274"/>
      <c r="H10" s="274"/>
      <c r="I10" s="274"/>
      <c r="J10" s="275"/>
    </row>
    <row r="11" spans="1:10" x14ac:dyDescent="0.25">
      <c r="A11" s="276"/>
      <c r="B11" s="274"/>
      <c r="C11" s="274"/>
      <c r="D11" s="274"/>
      <c r="E11" s="274"/>
      <c r="F11" s="274"/>
      <c r="G11" s="274"/>
      <c r="H11" s="274"/>
      <c r="I11" s="274"/>
      <c r="J11" s="275"/>
    </row>
    <row r="12" spans="1:10" x14ac:dyDescent="0.25">
      <c r="A12" s="276"/>
      <c r="B12" s="274"/>
      <c r="C12" s="274"/>
      <c r="D12" s="274"/>
      <c r="E12" s="274"/>
      <c r="F12" s="274"/>
      <c r="G12" s="274"/>
      <c r="H12" s="274"/>
      <c r="I12" s="274"/>
      <c r="J12" s="275"/>
    </row>
    <row r="13" spans="1:10" x14ac:dyDescent="0.25">
      <c r="A13" s="276"/>
      <c r="B13" s="274"/>
      <c r="C13" s="274"/>
      <c r="D13" s="274"/>
      <c r="E13" s="274"/>
      <c r="F13" s="274"/>
      <c r="G13" s="274"/>
      <c r="H13" s="274"/>
      <c r="I13" s="274"/>
      <c r="J13" s="275"/>
    </row>
    <row r="14" spans="1:10" x14ac:dyDescent="0.25">
      <c r="A14" s="276"/>
      <c r="B14" s="274"/>
      <c r="C14" s="274"/>
      <c r="D14" s="274"/>
      <c r="E14" s="274"/>
      <c r="F14" s="274"/>
      <c r="G14" s="274"/>
      <c r="H14" s="274"/>
      <c r="I14" s="274"/>
      <c r="J14" s="275"/>
    </row>
    <row r="15" spans="1:10" ht="6" customHeight="1" x14ac:dyDescent="0.25">
      <c r="A15" s="277"/>
      <c r="B15" s="278"/>
      <c r="C15" s="278"/>
      <c r="D15" s="278"/>
      <c r="E15" s="278"/>
      <c r="F15" s="278"/>
      <c r="G15" s="278"/>
      <c r="H15" s="278"/>
      <c r="I15" s="278"/>
      <c r="J15" s="279"/>
    </row>
    <row r="16" spans="1:10" ht="12.75" customHeight="1" x14ac:dyDescent="0.25">
      <c r="A16" s="280" t="s">
        <v>987</v>
      </c>
      <c r="B16" s="281"/>
      <c r="C16" s="281"/>
      <c r="D16" s="281"/>
      <c r="E16" s="281"/>
      <c r="F16" s="281"/>
      <c r="G16" s="281"/>
      <c r="H16" s="281"/>
      <c r="I16" s="281"/>
      <c r="J16" s="282"/>
    </row>
    <row r="17" spans="1:18" ht="12.75" customHeight="1" x14ac:dyDescent="0.25">
      <c r="A17" s="280"/>
      <c r="B17" s="281"/>
      <c r="C17" s="281"/>
      <c r="D17" s="281"/>
      <c r="E17" s="281"/>
      <c r="F17" s="281"/>
      <c r="G17" s="281"/>
      <c r="H17" s="281"/>
      <c r="I17" s="281"/>
      <c r="J17" s="282"/>
    </row>
    <row r="18" spans="1:18" ht="6" customHeight="1" x14ac:dyDescent="0.25">
      <c r="A18" s="114"/>
      <c r="B18" s="115"/>
      <c r="C18" s="115"/>
      <c r="D18" s="115"/>
      <c r="E18" s="115"/>
      <c r="F18" s="115"/>
      <c r="G18" s="115"/>
      <c r="H18" s="115"/>
      <c r="I18" s="115"/>
      <c r="J18" s="116"/>
    </row>
    <row r="19" spans="1:18" ht="12.75" customHeight="1" x14ac:dyDescent="0.25">
      <c r="A19" s="236" t="s">
        <v>920</v>
      </c>
      <c r="B19" s="286"/>
      <c r="C19" s="286"/>
      <c r="D19" s="286"/>
      <c r="E19" s="286"/>
      <c r="F19" s="286"/>
      <c r="G19" s="286"/>
      <c r="H19" s="286"/>
      <c r="I19" s="286"/>
      <c r="J19" s="287"/>
    </row>
    <row r="20" spans="1:18" ht="30" customHeight="1" x14ac:dyDescent="0.25">
      <c r="A20" s="288"/>
      <c r="B20" s="286"/>
      <c r="C20" s="286"/>
      <c r="D20" s="286"/>
      <c r="E20" s="286"/>
      <c r="F20" s="286"/>
      <c r="G20" s="286"/>
      <c r="H20" s="286"/>
      <c r="I20" s="286"/>
      <c r="J20" s="28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3" t="s">
        <v>197</v>
      </c>
      <c r="B23" s="284"/>
      <c r="C23" s="284"/>
      <c r="D23" s="284"/>
      <c r="E23" s="285"/>
      <c r="F23" s="283" t="s">
        <v>198</v>
      </c>
      <c r="G23" s="284"/>
      <c r="H23" s="284"/>
      <c r="I23" s="284"/>
      <c r="J23" s="285"/>
      <c r="N23" s="150"/>
      <c r="O23" s="150"/>
      <c r="P23" s="150"/>
      <c r="Q23" s="150"/>
      <c r="R23" s="150"/>
    </row>
    <row r="24" spans="1:18" s="108" customFormat="1" ht="18.75" customHeight="1" x14ac:dyDescent="0.25">
      <c r="A24" s="266" t="s">
        <v>407</v>
      </c>
      <c r="B24" s="267"/>
      <c r="C24" s="267"/>
      <c r="D24" s="267"/>
      <c r="E24" s="268"/>
      <c r="F24" s="269">
        <v>44105</v>
      </c>
      <c r="G24" s="270"/>
      <c r="H24" s="270"/>
      <c r="I24" s="270"/>
      <c r="J24" s="271"/>
      <c r="N24" s="176"/>
      <c r="O24" s="176"/>
      <c r="P24" s="176"/>
      <c r="Q24" s="176"/>
      <c r="R24" s="176"/>
    </row>
    <row r="25" spans="1:18" ht="15" customHeight="1" x14ac:dyDescent="0.25">
      <c r="A25" s="272" t="s">
        <v>832</v>
      </c>
      <c r="B25" s="232"/>
      <c r="C25" s="232"/>
      <c r="D25" s="232"/>
      <c r="E25" s="232"/>
      <c r="F25" s="232"/>
      <c r="G25" s="232"/>
      <c r="H25" s="232"/>
      <c r="I25" s="232"/>
      <c r="J25" s="233"/>
      <c r="N25" s="4"/>
      <c r="O25" s="4"/>
      <c r="P25" s="4"/>
      <c r="Q25" s="4"/>
      <c r="R25" s="4"/>
    </row>
    <row r="26" spans="1:18" ht="15" customHeight="1" x14ac:dyDescent="0.25">
      <c r="A26" s="239" t="s">
        <v>523</v>
      </c>
      <c r="B26" s="240"/>
      <c r="C26" s="240"/>
      <c r="D26" s="240"/>
      <c r="E26" s="241"/>
      <c r="F26" s="239" t="s">
        <v>525</v>
      </c>
      <c r="G26" s="240"/>
      <c r="H26" s="240"/>
      <c r="I26" s="240"/>
      <c r="J26" s="241"/>
      <c r="N26" s="4"/>
      <c r="O26" s="4"/>
      <c r="P26" s="4"/>
      <c r="Q26" s="4"/>
      <c r="R26" s="4"/>
    </row>
    <row r="27" spans="1:18" ht="15" customHeight="1" x14ac:dyDescent="0.25">
      <c r="A27" s="252" t="s">
        <v>936</v>
      </c>
      <c r="B27" s="253"/>
      <c r="C27" s="253"/>
      <c r="D27" s="253"/>
      <c r="E27" s="254"/>
      <c r="F27" s="252" t="s">
        <v>937</v>
      </c>
      <c r="G27" s="253"/>
      <c r="H27" s="253"/>
      <c r="I27" s="253"/>
      <c r="J27" s="254"/>
      <c r="N27" s="229"/>
      <c r="O27" s="229"/>
      <c r="P27" s="229"/>
      <c r="Q27" s="229"/>
      <c r="R27" s="229"/>
    </row>
    <row r="28" spans="1:18" ht="15" customHeight="1" x14ac:dyDescent="0.25">
      <c r="A28" s="247" t="s">
        <v>463</v>
      </c>
      <c r="B28" s="248"/>
      <c r="C28" s="249"/>
      <c r="D28" s="247" t="s">
        <v>524</v>
      </c>
      <c r="E28" s="248"/>
      <c r="F28" s="248"/>
      <c r="G28" s="248"/>
      <c r="H28" s="248"/>
      <c r="I28" s="248"/>
      <c r="J28" s="249"/>
      <c r="N28" s="4"/>
      <c r="O28" s="4"/>
      <c r="P28" s="4"/>
      <c r="Q28" s="4"/>
      <c r="R28" s="4"/>
    </row>
    <row r="29" spans="1:18" ht="15" customHeight="1" x14ac:dyDescent="0.25">
      <c r="A29" s="242" t="s">
        <v>939</v>
      </c>
      <c r="B29" s="243"/>
      <c r="C29" s="244"/>
      <c r="D29" s="255" t="s">
        <v>938</v>
      </c>
      <c r="E29" s="256"/>
      <c r="F29" s="256"/>
      <c r="G29" s="256"/>
      <c r="H29" s="256"/>
      <c r="I29" s="256"/>
      <c r="J29" s="257"/>
      <c r="N29" s="4"/>
      <c r="O29" s="4"/>
      <c r="P29" s="4"/>
      <c r="Q29" s="4"/>
      <c r="R29" s="4"/>
    </row>
    <row r="30" spans="1:18" ht="15" customHeight="1" x14ac:dyDescent="0.25">
      <c r="A30" s="250" t="s">
        <v>842</v>
      </c>
      <c r="B30" s="251"/>
      <c r="C30" s="251"/>
      <c r="D30" s="251"/>
      <c r="E30" s="251"/>
      <c r="F30" s="232"/>
      <c r="G30" s="232"/>
      <c r="H30" s="232"/>
      <c r="I30" s="232"/>
      <c r="J30" s="233"/>
      <c r="N30" s="4"/>
      <c r="O30" s="4"/>
      <c r="P30" s="4"/>
      <c r="Q30" s="4"/>
      <c r="R30" s="4"/>
    </row>
    <row r="31" spans="1:18" ht="15" customHeight="1" x14ac:dyDescent="0.25">
      <c r="A31" s="239" t="s">
        <v>523</v>
      </c>
      <c r="B31" s="240"/>
      <c r="C31" s="240"/>
      <c r="D31" s="240"/>
      <c r="E31" s="240"/>
      <c r="F31" s="239" t="s">
        <v>525</v>
      </c>
      <c r="G31" s="240"/>
      <c r="H31" s="240"/>
      <c r="I31" s="240"/>
      <c r="J31" s="241"/>
    </row>
    <row r="32" spans="1:18" ht="15" customHeight="1" x14ac:dyDescent="0.25">
      <c r="A32" s="245" t="s">
        <v>932</v>
      </c>
      <c r="B32" s="246"/>
      <c r="C32" s="246"/>
      <c r="D32" s="246"/>
      <c r="E32" s="246"/>
      <c r="F32" s="245" t="s">
        <v>933</v>
      </c>
      <c r="G32" s="246"/>
      <c r="H32" s="246"/>
      <c r="I32" s="246"/>
      <c r="J32" s="265"/>
    </row>
    <row r="33" spans="1:21" ht="15" customHeight="1" x14ac:dyDescent="0.25">
      <c r="A33" s="239" t="s">
        <v>463</v>
      </c>
      <c r="B33" s="240"/>
      <c r="C33" s="241"/>
      <c r="D33" s="240" t="s">
        <v>524</v>
      </c>
      <c r="E33" s="240"/>
      <c r="F33" s="240"/>
      <c r="G33" s="240"/>
      <c r="H33" s="240"/>
      <c r="I33" s="240"/>
      <c r="J33" s="241"/>
    </row>
    <row r="34" spans="1:21" ht="15" customHeight="1" x14ac:dyDescent="0.25">
      <c r="A34" s="242" t="s">
        <v>935</v>
      </c>
      <c r="B34" s="243"/>
      <c r="C34" s="244"/>
      <c r="D34" s="264" t="s">
        <v>934</v>
      </c>
      <c r="E34" s="256"/>
      <c r="F34" s="256"/>
      <c r="G34" s="256"/>
      <c r="H34" s="256"/>
      <c r="I34" s="256"/>
      <c r="J34" s="257"/>
    </row>
    <row r="35" spans="1:21" x14ac:dyDescent="0.25">
      <c r="A35" s="230" t="s">
        <v>526</v>
      </c>
      <c r="B35" s="231"/>
      <c r="C35" s="231"/>
      <c r="D35" s="232"/>
      <c r="E35" s="232"/>
      <c r="F35" s="232"/>
      <c r="G35" s="232"/>
      <c r="H35" s="232"/>
      <c r="I35" s="232"/>
      <c r="J35" s="233"/>
    </row>
    <row r="36" spans="1:21" s="1" customFormat="1" ht="6" customHeight="1" x14ac:dyDescent="0.25">
      <c r="A36" s="78"/>
      <c r="B36" s="79"/>
      <c r="C36" s="79"/>
      <c r="D36" s="80"/>
      <c r="E36" s="80"/>
      <c r="F36" s="80"/>
      <c r="G36" s="80"/>
      <c r="H36" s="80"/>
      <c r="I36" s="80"/>
      <c r="J36" s="81"/>
    </row>
    <row r="37" spans="1:21" ht="12.75" customHeight="1" x14ac:dyDescent="0.25">
      <c r="A37" s="236" t="s">
        <v>988</v>
      </c>
      <c r="B37" s="237"/>
      <c r="C37" s="237"/>
      <c r="D37" s="237"/>
      <c r="E37" s="237"/>
      <c r="F37" s="237"/>
      <c r="G37" s="237"/>
      <c r="H37" s="237"/>
      <c r="I37" s="237"/>
      <c r="J37" s="238"/>
    </row>
    <row r="38" spans="1:21" x14ac:dyDescent="0.25">
      <c r="A38" s="236"/>
      <c r="B38" s="237"/>
      <c r="C38" s="237"/>
      <c r="D38" s="237"/>
      <c r="E38" s="237"/>
      <c r="F38" s="237"/>
      <c r="G38" s="237"/>
      <c r="H38" s="237"/>
      <c r="I38" s="237"/>
      <c r="J38" s="238"/>
      <c r="L38" s="4"/>
      <c r="M38" s="4"/>
      <c r="N38" s="4"/>
      <c r="O38" s="4"/>
      <c r="P38" s="4"/>
      <c r="Q38" s="4"/>
      <c r="R38" s="4"/>
      <c r="S38" s="4"/>
      <c r="T38" s="4"/>
      <c r="U38" s="4"/>
    </row>
    <row r="39" spans="1:21" x14ac:dyDescent="0.25">
      <c r="A39" s="236"/>
      <c r="B39" s="237"/>
      <c r="C39" s="237"/>
      <c r="D39" s="237"/>
      <c r="E39" s="237"/>
      <c r="F39" s="237"/>
      <c r="G39" s="237"/>
      <c r="H39" s="237"/>
      <c r="I39" s="237"/>
      <c r="J39" s="238"/>
      <c r="L39" s="4"/>
      <c r="M39" s="4"/>
      <c r="N39" s="4"/>
      <c r="O39" s="4"/>
      <c r="P39" s="4"/>
      <c r="Q39" s="4"/>
      <c r="R39" s="4"/>
      <c r="S39" s="4"/>
      <c r="T39" s="4"/>
      <c r="U39" s="4"/>
    </row>
    <row r="40" spans="1:21" ht="6" customHeight="1" x14ac:dyDescent="0.25">
      <c r="A40" s="236"/>
      <c r="B40" s="237"/>
      <c r="C40" s="237"/>
      <c r="D40" s="237"/>
      <c r="E40" s="237"/>
      <c r="F40" s="237"/>
      <c r="G40" s="237"/>
      <c r="H40" s="237"/>
      <c r="I40" s="237"/>
      <c r="J40" s="238"/>
      <c r="L40" s="4"/>
      <c r="M40" s="4"/>
      <c r="N40" s="4"/>
      <c r="O40" s="4"/>
      <c r="P40" s="4"/>
      <c r="Q40" s="4"/>
      <c r="R40" s="4"/>
      <c r="S40" s="4"/>
      <c r="T40" s="4"/>
      <c r="U40" s="4"/>
    </row>
    <row r="41" spans="1:21" ht="22.2" customHeight="1" x14ac:dyDescent="0.25">
      <c r="A41" s="236"/>
      <c r="B41" s="237"/>
      <c r="C41" s="237"/>
      <c r="D41" s="237"/>
      <c r="E41" s="237"/>
      <c r="F41" s="237"/>
      <c r="G41" s="237"/>
      <c r="H41" s="237"/>
      <c r="I41" s="237"/>
      <c r="J41" s="238"/>
      <c r="L41" s="234"/>
      <c r="M41" s="234"/>
      <c r="N41" s="234"/>
      <c r="O41" s="234"/>
      <c r="P41" s="234"/>
      <c r="Q41" s="234"/>
      <c r="R41" s="234"/>
      <c r="S41" s="234"/>
      <c r="T41" s="234"/>
      <c r="U41" s="4"/>
    </row>
    <row r="42" spans="1:21" ht="12" customHeight="1" x14ac:dyDescent="0.25">
      <c r="A42" s="236"/>
      <c r="B42" s="237"/>
      <c r="C42" s="237"/>
      <c r="D42" s="237"/>
      <c r="E42" s="237"/>
      <c r="F42" s="237"/>
      <c r="G42" s="237"/>
      <c r="H42" s="237"/>
      <c r="I42" s="237"/>
      <c r="J42" s="238"/>
      <c r="L42" s="234"/>
      <c r="M42" s="234"/>
      <c r="N42" s="234"/>
      <c r="O42" s="234"/>
      <c r="P42" s="234"/>
      <c r="Q42" s="234"/>
      <c r="R42" s="234"/>
      <c r="S42" s="234"/>
      <c r="T42" s="234"/>
      <c r="U42" s="4"/>
    </row>
    <row r="43" spans="1:21" ht="12.75" customHeight="1" x14ac:dyDescent="0.25">
      <c r="A43" s="236"/>
      <c r="B43" s="237"/>
      <c r="C43" s="237"/>
      <c r="D43" s="237"/>
      <c r="E43" s="237"/>
      <c r="F43" s="237"/>
      <c r="G43" s="237"/>
      <c r="H43" s="237"/>
      <c r="I43" s="237"/>
      <c r="J43" s="238"/>
      <c r="L43" s="234"/>
      <c r="M43" s="234"/>
      <c r="N43" s="234"/>
      <c r="O43" s="234"/>
      <c r="P43" s="234"/>
      <c r="Q43" s="234"/>
      <c r="R43" s="234"/>
      <c r="S43" s="234"/>
      <c r="T43" s="234"/>
      <c r="U43" s="4"/>
    </row>
    <row r="44" spans="1:21" ht="12.75" customHeight="1" x14ac:dyDescent="0.25">
      <c r="A44" s="236"/>
      <c r="B44" s="237"/>
      <c r="C44" s="237"/>
      <c r="D44" s="237"/>
      <c r="E44" s="237"/>
      <c r="F44" s="237"/>
      <c r="G44" s="237"/>
      <c r="H44" s="237"/>
      <c r="I44" s="237"/>
      <c r="J44" s="238"/>
      <c r="L44" s="234"/>
      <c r="M44" s="234"/>
      <c r="N44" s="234"/>
      <c r="O44" s="234"/>
      <c r="P44" s="234"/>
      <c r="Q44" s="234"/>
      <c r="R44" s="234"/>
      <c r="S44" s="234"/>
      <c r="T44" s="234"/>
      <c r="U44" s="4"/>
    </row>
    <row r="45" spans="1:21" ht="6" customHeight="1" x14ac:dyDescent="0.25">
      <c r="A45" s="236"/>
      <c r="B45" s="237"/>
      <c r="C45" s="237"/>
      <c r="D45" s="237"/>
      <c r="E45" s="237"/>
      <c r="F45" s="237"/>
      <c r="G45" s="237"/>
      <c r="H45" s="237"/>
      <c r="I45" s="237"/>
      <c r="J45" s="238"/>
      <c r="L45" s="234"/>
      <c r="M45" s="234"/>
      <c r="N45" s="234"/>
      <c r="O45" s="234"/>
      <c r="P45" s="234"/>
      <c r="Q45" s="234"/>
      <c r="R45" s="234"/>
      <c r="S45" s="234"/>
      <c r="T45" s="234"/>
      <c r="U45" s="4"/>
    </row>
    <row r="46" spans="1:21" ht="12.75" customHeight="1" x14ac:dyDescent="0.25">
      <c r="A46" s="236"/>
      <c r="B46" s="237"/>
      <c r="C46" s="237"/>
      <c r="D46" s="237"/>
      <c r="E46" s="237"/>
      <c r="F46" s="237"/>
      <c r="G46" s="237"/>
      <c r="H46" s="237"/>
      <c r="I46" s="237"/>
      <c r="J46" s="238"/>
      <c r="L46" s="4"/>
      <c r="M46" s="4"/>
      <c r="N46" s="4"/>
      <c r="O46" s="4"/>
      <c r="P46" s="4"/>
      <c r="Q46" s="4"/>
      <c r="R46" s="4"/>
      <c r="S46" s="4"/>
      <c r="T46" s="4"/>
      <c r="U46" s="4"/>
    </row>
    <row r="47" spans="1:21" ht="12.75" customHeight="1" x14ac:dyDescent="0.25">
      <c r="A47" s="236"/>
      <c r="B47" s="237"/>
      <c r="C47" s="237"/>
      <c r="D47" s="237"/>
      <c r="E47" s="237"/>
      <c r="F47" s="237"/>
      <c r="G47" s="237"/>
      <c r="H47" s="237"/>
      <c r="I47" s="237"/>
      <c r="J47" s="238"/>
      <c r="L47" s="4"/>
      <c r="M47" s="4"/>
      <c r="N47" s="4"/>
      <c r="O47" s="4"/>
      <c r="P47" s="4"/>
      <c r="Q47" s="4"/>
      <c r="R47" s="4"/>
      <c r="S47" s="4"/>
      <c r="T47" s="4"/>
      <c r="U47" s="4"/>
    </row>
    <row r="48" spans="1:21" ht="12.75" customHeight="1" x14ac:dyDescent="0.25">
      <c r="A48" s="236"/>
      <c r="B48" s="237"/>
      <c r="C48" s="237"/>
      <c r="D48" s="237"/>
      <c r="E48" s="237"/>
      <c r="F48" s="237"/>
      <c r="G48" s="237"/>
      <c r="H48" s="237"/>
      <c r="I48" s="237"/>
      <c r="J48" s="238"/>
      <c r="L48" s="235"/>
      <c r="M48" s="235"/>
      <c r="N48" s="235"/>
      <c r="O48" s="235"/>
      <c r="P48" s="235"/>
      <c r="Q48" s="235"/>
      <c r="R48" s="235"/>
      <c r="S48" s="235"/>
      <c r="T48" s="235"/>
      <c r="U48" s="4"/>
    </row>
    <row r="49" spans="1:21" ht="12" customHeight="1" x14ac:dyDescent="0.25">
      <c r="A49" s="236"/>
      <c r="B49" s="237"/>
      <c r="C49" s="237"/>
      <c r="D49" s="237"/>
      <c r="E49" s="237"/>
      <c r="F49" s="237"/>
      <c r="G49" s="237"/>
      <c r="H49" s="237"/>
      <c r="I49" s="237"/>
      <c r="J49" s="238"/>
      <c r="L49" s="235"/>
      <c r="M49" s="235"/>
      <c r="N49" s="235"/>
      <c r="O49" s="235"/>
      <c r="P49" s="235"/>
      <c r="Q49" s="235"/>
      <c r="R49" s="235"/>
      <c r="S49" s="235"/>
      <c r="T49" s="235"/>
      <c r="U49" s="4"/>
    </row>
    <row r="50" spans="1:21" s="113" customFormat="1" ht="55.95" customHeight="1" x14ac:dyDescent="0.25">
      <c r="A50" s="236"/>
      <c r="B50" s="237"/>
      <c r="C50" s="237"/>
      <c r="D50" s="237"/>
      <c r="E50" s="237"/>
      <c r="F50" s="237"/>
      <c r="G50" s="237"/>
      <c r="H50" s="237"/>
      <c r="I50" s="237"/>
      <c r="J50" s="238"/>
      <c r="L50" s="235"/>
      <c r="M50" s="235"/>
      <c r="N50" s="235"/>
      <c r="O50" s="235"/>
      <c r="P50" s="235"/>
      <c r="Q50" s="235"/>
      <c r="R50" s="235"/>
      <c r="S50" s="235"/>
      <c r="T50" s="23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C6A5816A-F844-4F07-A6A8-956FE58216C6}"/>
    <hyperlink ref="D34" r:id="rId2" xr:uid="{498E33D8-A30C-4792-8490-6304D0CB6672}"/>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3" t="s">
        <v>322</v>
      </c>
      <c r="B1" s="594"/>
      <c r="C1" s="594"/>
      <c r="D1" s="594"/>
      <c r="E1" s="594"/>
      <c r="F1" s="594"/>
      <c r="G1" s="594"/>
      <c r="H1" s="594"/>
      <c r="I1" s="594"/>
      <c r="J1" s="595"/>
    </row>
    <row r="2" spans="1:11" x14ac:dyDescent="0.25">
      <c r="A2" s="596" t="s">
        <v>199</v>
      </c>
      <c r="B2" s="597"/>
      <c r="C2" s="597"/>
      <c r="D2" s="597"/>
      <c r="E2" s="597"/>
      <c r="F2" s="597"/>
      <c r="G2" s="597"/>
      <c r="H2" s="597"/>
      <c r="I2" s="597"/>
      <c r="J2" s="598"/>
    </row>
    <row r="3" spans="1:11" x14ac:dyDescent="0.25">
      <c r="A3" s="599"/>
      <c r="B3" s="600"/>
      <c r="C3" s="600"/>
      <c r="D3" s="600"/>
      <c r="E3" s="600"/>
      <c r="F3" s="600"/>
      <c r="G3" s="600"/>
      <c r="H3" s="600"/>
      <c r="I3" s="600"/>
      <c r="J3" s="601"/>
    </row>
    <row r="4" spans="1:11" x14ac:dyDescent="0.25">
      <c r="A4" s="602"/>
      <c r="B4" s="603"/>
      <c r="C4" s="603"/>
      <c r="D4" s="603"/>
      <c r="E4" s="603"/>
      <c r="F4" s="603"/>
      <c r="G4" s="603"/>
      <c r="H4" s="603"/>
      <c r="I4" s="603"/>
      <c r="J4" s="604"/>
    </row>
    <row r="5" spans="1:11" x14ac:dyDescent="0.25">
      <c r="A5" s="6"/>
      <c r="B5" s="7"/>
      <c r="C5" s="7"/>
      <c r="D5" s="7"/>
      <c r="E5" s="7"/>
      <c r="F5" s="7"/>
      <c r="G5" s="7"/>
      <c r="H5" s="7"/>
      <c r="I5" s="7"/>
      <c r="J5" s="8"/>
    </row>
    <row r="6" spans="1:11" x14ac:dyDescent="0.25">
      <c r="A6" s="32"/>
      <c r="B6" s="4"/>
      <c r="C6" s="4"/>
      <c r="D6" s="4"/>
      <c r="E6" s="4"/>
      <c r="F6" s="4"/>
      <c r="G6" s="4"/>
      <c r="H6" s="605" t="s">
        <v>200</v>
      </c>
      <c r="I6" s="605"/>
      <c r="J6" s="606"/>
      <c r="K6" s="3"/>
    </row>
    <row r="7" spans="1:11" x14ac:dyDescent="0.25">
      <c r="A7" s="609" t="s">
        <v>201</v>
      </c>
      <c r="B7" s="610"/>
      <c r="C7" s="610"/>
      <c r="D7" s="610"/>
      <c r="E7" s="610"/>
      <c r="F7" s="610"/>
      <c r="G7" s="610"/>
      <c r="H7" s="607"/>
      <c r="I7" s="607"/>
      <c r="J7" s="608"/>
    </row>
    <row r="8" spans="1:11" x14ac:dyDescent="0.25">
      <c r="A8" s="587" t="s">
        <v>369</v>
      </c>
      <c r="B8" s="588"/>
      <c r="C8" s="588"/>
      <c r="D8" s="588"/>
      <c r="E8" s="588"/>
      <c r="F8" s="588"/>
      <c r="G8" s="589"/>
      <c r="H8" s="5"/>
      <c r="I8" s="33"/>
      <c r="J8" s="5"/>
    </row>
    <row r="9" spans="1:11" x14ac:dyDescent="0.25">
      <c r="A9" s="590" t="s">
        <v>370</v>
      </c>
      <c r="B9" s="591"/>
      <c r="C9" s="591"/>
      <c r="D9" s="591"/>
      <c r="E9" s="591"/>
      <c r="F9" s="591"/>
      <c r="G9" s="592"/>
      <c r="H9" s="5"/>
      <c r="I9" s="34"/>
      <c r="J9" s="5"/>
    </row>
    <row r="10" spans="1:11" x14ac:dyDescent="0.25">
      <c r="A10" s="587" t="s">
        <v>202</v>
      </c>
      <c r="B10" s="588"/>
      <c r="C10" s="588"/>
      <c r="D10" s="588"/>
      <c r="E10" s="588"/>
      <c r="F10" s="588"/>
      <c r="G10" s="589"/>
      <c r="H10" s="5"/>
      <c r="I10" s="33"/>
      <c r="J10" s="5"/>
    </row>
    <row r="11" spans="1:11" x14ac:dyDescent="0.25">
      <c r="A11" s="590" t="s">
        <v>203</v>
      </c>
      <c r="B11" s="591"/>
      <c r="C11" s="591"/>
      <c r="D11" s="591"/>
      <c r="E11" s="591"/>
      <c r="F11" s="591"/>
      <c r="G11" s="592"/>
      <c r="H11" s="5"/>
      <c r="I11" s="34"/>
      <c r="J11" s="5"/>
    </row>
    <row r="12" spans="1:11" x14ac:dyDescent="0.25">
      <c r="A12" s="587" t="s">
        <v>204</v>
      </c>
      <c r="B12" s="588"/>
      <c r="C12" s="588"/>
      <c r="D12" s="588"/>
      <c r="E12" s="588"/>
      <c r="F12" s="588"/>
      <c r="G12" s="589"/>
      <c r="H12" s="5"/>
      <c r="I12" s="33"/>
      <c r="J12" s="5"/>
    </row>
    <row r="13" spans="1:11" x14ac:dyDescent="0.25">
      <c r="A13" s="590" t="s">
        <v>205</v>
      </c>
      <c r="B13" s="591"/>
      <c r="C13" s="591"/>
      <c r="D13" s="591"/>
      <c r="E13" s="591"/>
      <c r="F13" s="591"/>
      <c r="G13" s="592"/>
      <c r="H13" s="5"/>
      <c r="I13" s="34"/>
      <c r="J13" s="5"/>
    </row>
    <row r="14" spans="1:11" x14ac:dyDescent="0.25">
      <c r="A14" s="587" t="s">
        <v>371</v>
      </c>
      <c r="B14" s="588"/>
      <c r="C14" s="588"/>
      <c r="D14" s="588"/>
      <c r="E14" s="588"/>
      <c r="F14" s="588"/>
      <c r="G14" s="589"/>
      <c r="H14" s="5"/>
      <c r="I14" s="33"/>
      <c r="J14" s="5"/>
    </row>
    <row r="15" spans="1:11" x14ac:dyDescent="0.25">
      <c r="A15" s="590" t="s">
        <v>206</v>
      </c>
      <c r="B15" s="591"/>
      <c r="C15" s="591"/>
      <c r="D15" s="591"/>
      <c r="E15" s="591"/>
      <c r="F15" s="591"/>
      <c r="G15" s="592"/>
      <c r="H15" s="5"/>
      <c r="I15" s="34"/>
      <c r="J15" s="5"/>
    </row>
    <row r="16" spans="1:11" x14ac:dyDescent="0.25">
      <c r="A16" s="587" t="s">
        <v>207</v>
      </c>
      <c r="B16" s="588"/>
      <c r="C16" s="588"/>
      <c r="D16" s="588"/>
      <c r="E16" s="588"/>
      <c r="F16" s="588"/>
      <c r="G16" s="589"/>
      <c r="H16" s="5"/>
      <c r="I16" s="33"/>
      <c r="J16" s="5"/>
    </row>
    <row r="17" spans="1:10" x14ac:dyDescent="0.25">
      <c r="A17" s="590" t="s">
        <v>208</v>
      </c>
      <c r="B17" s="591"/>
      <c r="C17" s="591"/>
      <c r="D17" s="591"/>
      <c r="E17" s="591"/>
      <c r="F17" s="591"/>
      <c r="G17" s="592"/>
      <c r="H17" s="5"/>
      <c r="I17" s="34"/>
      <c r="J17" s="5"/>
    </row>
    <row r="18" spans="1:10" x14ac:dyDescent="0.25">
      <c r="A18" s="587" t="s">
        <v>209</v>
      </c>
      <c r="B18" s="588"/>
      <c r="C18" s="588"/>
      <c r="D18" s="588"/>
      <c r="E18" s="588"/>
      <c r="F18" s="588"/>
      <c r="G18" s="589"/>
      <c r="H18" s="5"/>
      <c r="I18" s="33"/>
      <c r="J18" s="5"/>
    </row>
    <row r="19" spans="1:10" x14ac:dyDescent="0.25">
      <c r="A19" s="590" t="s">
        <v>210</v>
      </c>
      <c r="B19" s="592"/>
      <c r="C19" s="613"/>
      <c r="D19" s="614"/>
      <c r="E19" s="614"/>
      <c r="F19" s="614"/>
      <c r="G19" s="615"/>
      <c r="H19" s="5"/>
      <c r="I19" s="34"/>
      <c r="J19" s="5"/>
    </row>
    <row r="20" spans="1:10" x14ac:dyDescent="0.25">
      <c r="A20" s="587" t="s">
        <v>210</v>
      </c>
      <c r="B20" s="589"/>
      <c r="C20" s="616"/>
      <c r="D20" s="617"/>
      <c r="E20" s="617"/>
      <c r="F20" s="617"/>
      <c r="G20" s="618"/>
      <c r="H20" s="5"/>
      <c r="I20" s="33"/>
      <c r="J20" s="5"/>
    </row>
    <row r="21" spans="1:10" x14ac:dyDescent="0.25">
      <c r="A21" s="590" t="s">
        <v>210</v>
      </c>
      <c r="B21" s="592"/>
      <c r="C21" s="613"/>
      <c r="D21" s="614"/>
      <c r="E21" s="614"/>
      <c r="F21" s="614"/>
      <c r="G21" s="615"/>
      <c r="H21" s="5"/>
      <c r="I21" s="34"/>
      <c r="J21" s="5"/>
    </row>
    <row r="22" spans="1:10" x14ac:dyDescent="0.25">
      <c r="A22" s="587" t="s">
        <v>210</v>
      </c>
      <c r="B22" s="589"/>
      <c r="C22" s="616"/>
      <c r="D22" s="617"/>
      <c r="E22" s="617"/>
      <c r="F22" s="617"/>
      <c r="G22" s="618"/>
      <c r="H22" s="5"/>
      <c r="I22" s="33"/>
      <c r="J22" s="5"/>
    </row>
    <row r="56" spans="1:8" x14ac:dyDescent="0.25">
      <c r="A56" s="611" t="s">
        <v>325</v>
      </c>
      <c r="B56" s="611"/>
      <c r="C56" s="611"/>
      <c r="D56" s="611"/>
      <c r="E56" s="612" t="str">
        <f>County</f>
        <v>Alameda</v>
      </c>
      <c r="F56" s="612"/>
      <c r="G56" s="612"/>
      <c r="H56" s="61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3" t="s">
        <v>190</v>
      </c>
      <c r="B1" s="594"/>
      <c r="C1" s="594"/>
      <c r="D1" s="594"/>
      <c r="E1" s="594"/>
      <c r="F1" s="594"/>
      <c r="G1" s="594"/>
      <c r="H1" s="594"/>
      <c r="I1" s="594"/>
      <c r="J1" s="595"/>
    </row>
    <row r="2" spans="1:10" x14ac:dyDescent="0.25">
      <c r="A2" s="635" t="s">
        <v>390</v>
      </c>
      <c r="B2" s="636"/>
      <c r="C2" s="636"/>
      <c r="D2" s="636"/>
      <c r="E2" s="636"/>
      <c r="F2" s="636"/>
      <c r="G2" s="636"/>
      <c r="H2" s="636"/>
      <c r="I2" s="636"/>
      <c r="J2" s="637"/>
    </row>
    <row r="3" spans="1:10" x14ac:dyDescent="0.25">
      <c r="A3" s="631" t="s">
        <v>391</v>
      </c>
      <c r="B3" s="632"/>
      <c r="C3" s="632"/>
      <c r="D3" s="632"/>
      <c r="E3" s="632"/>
      <c r="F3" s="632"/>
      <c r="G3" s="632"/>
      <c r="H3" s="632"/>
      <c r="I3" s="632"/>
      <c r="J3" s="633"/>
    </row>
    <row r="4" spans="1:10" x14ac:dyDescent="0.25">
      <c r="A4" s="631" t="s">
        <v>392</v>
      </c>
      <c r="B4" s="632"/>
      <c r="C4" s="632"/>
      <c r="D4" s="632"/>
      <c r="E4" s="632"/>
      <c r="F4" s="632"/>
      <c r="G4" s="632"/>
      <c r="H4" s="632"/>
      <c r="I4" s="632"/>
      <c r="J4" s="633"/>
    </row>
    <row r="5" spans="1:10" x14ac:dyDescent="0.25">
      <c r="A5" s="631" t="s">
        <v>393</v>
      </c>
      <c r="B5" s="632"/>
      <c r="C5" s="632"/>
      <c r="D5" s="632"/>
      <c r="E5" s="632"/>
      <c r="F5" s="632"/>
      <c r="G5" s="632"/>
      <c r="H5" s="632"/>
      <c r="I5" s="632"/>
      <c r="J5" s="633"/>
    </row>
    <row r="6" spans="1:10" x14ac:dyDescent="0.25">
      <c r="A6" s="634" t="s">
        <v>394</v>
      </c>
      <c r="B6" s="623"/>
      <c r="C6" s="623"/>
      <c r="D6" s="623"/>
      <c r="E6" s="623"/>
      <c r="F6" s="623"/>
      <c r="G6" s="623"/>
      <c r="H6" s="623"/>
      <c r="I6" s="623"/>
      <c r="J6" s="624"/>
    </row>
    <row r="7" spans="1:10" x14ac:dyDescent="0.25">
      <c r="A7" s="18" t="s">
        <v>395</v>
      </c>
      <c r="B7" s="19"/>
      <c r="C7" s="19"/>
      <c r="D7" s="19"/>
      <c r="E7" s="19"/>
      <c r="F7" s="19"/>
      <c r="G7" s="19"/>
      <c r="H7" s="35"/>
      <c r="I7" s="19"/>
      <c r="J7" s="20"/>
    </row>
    <row r="8" spans="1:10" x14ac:dyDescent="0.25">
      <c r="A8" s="619" t="s">
        <v>396</v>
      </c>
      <c r="B8" s="620"/>
      <c r="C8" s="620"/>
      <c r="D8" s="620"/>
      <c r="E8" s="620"/>
      <c r="F8" s="620"/>
      <c r="G8" s="620"/>
      <c r="H8" s="620"/>
      <c r="I8" s="620"/>
      <c r="J8" s="621"/>
    </row>
    <row r="9" spans="1:10" x14ac:dyDescent="0.25">
      <c r="A9" s="622" t="s">
        <v>196</v>
      </c>
      <c r="B9" s="623"/>
      <c r="C9" s="623"/>
      <c r="D9" s="623"/>
      <c r="E9" s="623"/>
      <c r="F9" s="623"/>
      <c r="G9" s="623"/>
      <c r="H9" s="623"/>
      <c r="I9" s="623"/>
      <c r="J9" s="624"/>
    </row>
    <row r="10" spans="1:10" x14ac:dyDescent="0.25">
      <c r="A10" s="630"/>
      <c r="B10" s="302"/>
      <c r="C10" s="302"/>
      <c r="D10" s="302"/>
      <c r="E10" s="302"/>
      <c r="F10" s="302"/>
      <c r="G10" s="302"/>
      <c r="H10" s="302"/>
      <c r="I10" s="302"/>
      <c r="J10" s="303"/>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4"/>
      <c r="B24" s="305"/>
      <c r="C24" s="305"/>
      <c r="D24" s="305"/>
      <c r="E24" s="305"/>
      <c r="F24" s="305"/>
      <c r="G24" s="305"/>
      <c r="H24" s="305"/>
      <c r="I24" s="305"/>
      <c r="J24" s="306"/>
    </row>
    <row r="25" spans="1:10" x14ac:dyDescent="0.25">
      <c r="A25" s="307"/>
      <c r="B25" s="308"/>
      <c r="C25" s="308"/>
      <c r="D25" s="308"/>
      <c r="E25" s="308"/>
      <c r="F25" s="308"/>
      <c r="G25" s="308"/>
      <c r="H25" s="308"/>
      <c r="I25" s="308"/>
      <c r="J25" s="309"/>
    </row>
    <row r="26" spans="1:10" x14ac:dyDescent="0.25">
      <c r="A26" s="28" t="s">
        <v>191</v>
      </c>
      <c r="B26" s="29"/>
      <c r="C26" s="29"/>
      <c r="D26" s="29"/>
      <c r="E26" s="29"/>
      <c r="F26" s="29"/>
      <c r="G26" s="29"/>
      <c r="H26" s="29"/>
      <c r="I26" s="29"/>
      <c r="J26" s="30"/>
    </row>
    <row r="27" spans="1:10" x14ac:dyDescent="0.25">
      <c r="A27" s="630"/>
      <c r="B27" s="302"/>
      <c r="C27" s="302"/>
      <c r="D27" s="302"/>
      <c r="E27" s="302"/>
      <c r="F27" s="302"/>
      <c r="G27" s="302"/>
      <c r="H27" s="302"/>
      <c r="I27" s="302"/>
      <c r="J27" s="303"/>
    </row>
    <row r="28" spans="1:10" x14ac:dyDescent="0.25">
      <c r="A28" s="304"/>
      <c r="B28" s="305"/>
      <c r="C28" s="305"/>
      <c r="D28" s="305"/>
      <c r="E28" s="305"/>
      <c r="F28" s="305"/>
      <c r="G28" s="305"/>
      <c r="H28" s="305"/>
      <c r="I28" s="305"/>
      <c r="J28" s="306"/>
    </row>
    <row r="29" spans="1:10" x14ac:dyDescent="0.25">
      <c r="A29" s="304"/>
      <c r="B29" s="305"/>
      <c r="C29" s="305"/>
      <c r="D29" s="305"/>
      <c r="E29" s="305"/>
      <c r="F29" s="305"/>
      <c r="G29" s="305"/>
      <c r="H29" s="305"/>
      <c r="I29" s="305"/>
      <c r="J29" s="306"/>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7"/>
      <c r="B38" s="308"/>
      <c r="C38" s="308"/>
      <c r="D38" s="308"/>
      <c r="E38" s="308"/>
      <c r="F38" s="308"/>
      <c r="G38" s="308"/>
      <c r="H38" s="308"/>
      <c r="I38" s="308"/>
      <c r="J38" s="309"/>
    </row>
    <row r="39" spans="1:10" x14ac:dyDescent="0.25">
      <c r="A39" s="625" t="s">
        <v>327</v>
      </c>
      <c r="B39" s="626"/>
      <c r="C39" s="626"/>
      <c r="D39" s="626"/>
      <c r="E39" s="626"/>
      <c r="F39" s="626"/>
      <c r="G39" s="626"/>
      <c r="H39" s="626"/>
      <c r="I39" s="626"/>
      <c r="J39" s="627"/>
    </row>
    <row r="40" spans="1:10" x14ac:dyDescent="0.25">
      <c r="A40" s="622" t="s">
        <v>321</v>
      </c>
      <c r="B40" s="628"/>
      <c r="C40" s="628"/>
      <c r="D40" s="628"/>
      <c r="E40" s="628"/>
      <c r="F40" s="628"/>
      <c r="G40" s="628"/>
      <c r="H40" s="628"/>
      <c r="I40" s="628"/>
      <c r="J40" s="629"/>
    </row>
    <row r="41" spans="1:10" x14ac:dyDescent="0.25">
      <c r="A41" s="630"/>
      <c r="B41" s="302"/>
      <c r="C41" s="302"/>
      <c r="D41" s="302"/>
      <c r="E41" s="302"/>
      <c r="F41" s="302"/>
      <c r="G41" s="302"/>
      <c r="H41" s="302"/>
      <c r="I41" s="302"/>
      <c r="J41" s="303"/>
    </row>
    <row r="42" spans="1:10" x14ac:dyDescent="0.25">
      <c r="A42" s="304"/>
      <c r="B42" s="305"/>
      <c r="C42" s="305"/>
      <c r="D42" s="305"/>
      <c r="E42" s="305"/>
      <c r="F42" s="305"/>
      <c r="G42" s="305"/>
      <c r="H42" s="305"/>
      <c r="I42" s="305"/>
      <c r="J42" s="306"/>
    </row>
    <row r="43" spans="1:10" x14ac:dyDescent="0.25">
      <c r="A43" s="304"/>
      <c r="B43" s="305"/>
      <c r="C43" s="305"/>
      <c r="D43" s="305"/>
      <c r="E43" s="305"/>
      <c r="F43" s="305"/>
      <c r="G43" s="305"/>
      <c r="H43" s="305"/>
      <c r="I43" s="305"/>
      <c r="J43" s="306"/>
    </row>
    <row r="44" spans="1:10" x14ac:dyDescent="0.25">
      <c r="A44" s="304"/>
      <c r="B44" s="305"/>
      <c r="C44" s="305"/>
      <c r="D44" s="305"/>
      <c r="E44" s="305"/>
      <c r="F44" s="305"/>
      <c r="G44" s="305"/>
      <c r="H44" s="305"/>
      <c r="I44" s="305"/>
      <c r="J44" s="306"/>
    </row>
    <row r="45" spans="1:10" x14ac:dyDescent="0.25">
      <c r="A45" s="304"/>
      <c r="B45" s="305"/>
      <c r="C45" s="305"/>
      <c r="D45" s="305"/>
      <c r="E45" s="305"/>
      <c r="F45" s="305"/>
      <c r="G45" s="305"/>
      <c r="H45" s="305"/>
      <c r="I45" s="305"/>
      <c r="J45" s="306"/>
    </row>
    <row r="46" spans="1:10" x14ac:dyDescent="0.25">
      <c r="A46" s="304"/>
      <c r="B46" s="305"/>
      <c r="C46" s="305"/>
      <c r="D46" s="305"/>
      <c r="E46" s="305"/>
      <c r="F46" s="305"/>
      <c r="G46" s="305"/>
      <c r="H46" s="305"/>
      <c r="I46" s="305"/>
      <c r="J46" s="306"/>
    </row>
    <row r="47" spans="1:10" x14ac:dyDescent="0.25">
      <c r="A47" s="304"/>
      <c r="B47" s="305"/>
      <c r="C47" s="305"/>
      <c r="D47" s="305"/>
      <c r="E47" s="305"/>
      <c r="F47" s="305"/>
      <c r="G47" s="305"/>
      <c r="H47" s="305"/>
      <c r="I47" s="305"/>
      <c r="J47" s="306"/>
    </row>
    <row r="48" spans="1:10" x14ac:dyDescent="0.25">
      <c r="A48" s="304"/>
      <c r="B48" s="305"/>
      <c r="C48" s="305"/>
      <c r="D48" s="305"/>
      <c r="E48" s="305"/>
      <c r="F48" s="305"/>
      <c r="G48" s="305"/>
      <c r="H48" s="305"/>
      <c r="I48" s="305"/>
      <c r="J48" s="306"/>
    </row>
    <row r="49" spans="1:10" x14ac:dyDescent="0.25">
      <c r="A49" s="304"/>
      <c r="B49" s="305"/>
      <c r="C49" s="305"/>
      <c r="D49" s="305"/>
      <c r="E49" s="305"/>
      <c r="F49" s="305"/>
      <c r="G49" s="305"/>
      <c r="H49" s="305"/>
      <c r="I49" s="305"/>
      <c r="J49" s="306"/>
    </row>
    <row r="50" spans="1:10" x14ac:dyDescent="0.25">
      <c r="A50" s="304"/>
      <c r="B50" s="305"/>
      <c r="C50" s="305"/>
      <c r="D50" s="305"/>
      <c r="E50" s="305"/>
      <c r="F50" s="305"/>
      <c r="G50" s="305"/>
      <c r="H50" s="305"/>
      <c r="I50" s="305"/>
      <c r="J50" s="306"/>
    </row>
    <row r="51" spans="1:10" x14ac:dyDescent="0.25">
      <c r="A51" s="304"/>
      <c r="B51" s="305"/>
      <c r="C51" s="305"/>
      <c r="D51" s="305"/>
      <c r="E51" s="305"/>
      <c r="F51" s="305"/>
      <c r="G51" s="305"/>
      <c r="H51" s="305"/>
      <c r="I51" s="305"/>
      <c r="J51" s="306"/>
    </row>
    <row r="52" spans="1:10" x14ac:dyDescent="0.25">
      <c r="A52" s="307"/>
      <c r="B52" s="308"/>
      <c r="C52" s="308"/>
      <c r="D52" s="308"/>
      <c r="E52" s="308"/>
      <c r="F52" s="308"/>
      <c r="G52" s="308"/>
      <c r="H52" s="308"/>
      <c r="I52" s="308"/>
      <c r="J52" s="309"/>
    </row>
    <row r="53" spans="1:10" x14ac:dyDescent="0.25">
      <c r="A53" s="611" t="s">
        <v>325</v>
      </c>
      <c r="B53" s="611"/>
      <c r="C53" s="611"/>
      <c r="D53" s="611"/>
      <c r="E53" s="612" t="str">
        <f>County</f>
        <v>Alameda</v>
      </c>
      <c r="F53" s="612"/>
      <c r="G53" s="612"/>
      <c r="H53" s="61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3" t="s">
        <v>285</v>
      </c>
      <c r="B1" s="594"/>
      <c r="C1" s="594"/>
      <c r="D1" s="594"/>
      <c r="E1" s="594"/>
      <c r="F1" s="594"/>
      <c r="G1" s="594"/>
      <c r="H1" s="594"/>
      <c r="I1" s="594"/>
      <c r="J1" s="595"/>
    </row>
    <row r="2" spans="1:10" x14ac:dyDescent="0.25">
      <c r="A2" s="635" t="s">
        <v>397</v>
      </c>
      <c r="B2" s="636"/>
      <c r="C2" s="636"/>
      <c r="D2" s="636"/>
      <c r="E2" s="636"/>
      <c r="F2" s="636"/>
      <c r="G2" s="636"/>
      <c r="H2" s="636"/>
      <c r="I2" s="636"/>
      <c r="J2" s="637"/>
    </row>
    <row r="3" spans="1:10" x14ac:dyDescent="0.25">
      <c r="A3" s="631" t="s">
        <v>398</v>
      </c>
      <c r="B3" s="632"/>
      <c r="C3" s="632"/>
      <c r="D3" s="632"/>
      <c r="E3" s="632"/>
      <c r="F3" s="632"/>
      <c r="G3" s="632"/>
      <c r="H3" s="632"/>
      <c r="I3" s="632"/>
      <c r="J3" s="633"/>
    </row>
    <row r="4" spans="1:10" x14ac:dyDescent="0.25">
      <c r="A4" s="631" t="s">
        <v>399</v>
      </c>
      <c r="B4" s="632"/>
      <c r="C4" s="632"/>
      <c r="D4" s="632"/>
      <c r="E4" s="632"/>
      <c r="F4" s="632"/>
      <c r="G4" s="632"/>
      <c r="H4" s="632"/>
      <c r="I4" s="632"/>
      <c r="J4" s="633"/>
    </row>
    <row r="5" spans="1:10" x14ac:dyDescent="0.25">
      <c r="A5" s="631" t="s">
        <v>400</v>
      </c>
      <c r="B5" s="632"/>
      <c r="C5" s="632"/>
      <c r="D5" s="632"/>
      <c r="E5" s="632"/>
      <c r="F5" s="632"/>
      <c r="G5" s="632"/>
      <c r="H5" s="632"/>
      <c r="I5" s="632"/>
      <c r="J5" s="63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42" t="s">
        <v>194</v>
      </c>
      <c r="B8" s="623"/>
      <c r="C8" s="623"/>
      <c r="D8" s="623"/>
      <c r="E8" s="623"/>
      <c r="F8" s="623"/>
      <c r="G8" s="623"/>
      <c r="H8" s="623"/>
      <c r="I8" s="623"/>
      <c r="J8" s="624"/>
    </row>
    <row r="9" spans="1:10" x14ac:dyDescent="0.25">
      <c r="A9" s="630"/>
      <c r="B9" s="302"/>
      <c r="C9" s="302"/>
      <c r="D9" s="302"/>
      <c r="E9" s="302"/>
      <c r="F9" s="302"/>
      <c r="G9" s="302"/>
      <c r="H9" s="302"/>
      <c r="I9" s="302"/>
      <c r="J9" s="303"/>
    </row>
    <row r="10" spans="1:10" x14ac:dyDescent="0.25">
      <c r="A10" s="304"/>
      <c r="B10" s="305"/>
      <c r="C10" s="305"/>
      <c r="D10" s="305"/>
      <c r="E10" s="305"/>
      <c r="F10" s="305"/>
      <c r="G10" s="305"/>
      <c r="H10" s="305"/>
      <c r="I10" s="305"/>
      <c r="J10" s="306"/>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7"/>
      <c r="B24" s="308"/>
      <c r="C24" s="308"/>
      <c r="D24" s="308"/>
      <c r="E24" s="308"/>
      <c r="F24" s="308"/>
      <c r="G24" s="308"/>
      <c r="H24" s="308"/>
      <c r="I24" s="308"/>
      <c r="J24" s="309"/>
    </row>
    <row r="25" spans="1:10" ht="15.6" x14ac:dyDescent="0.3">
      <c r="A25" s="638" t="s">
        <v>213</v>
      </c>
      <c r="B25" s="639"/>
      <c r="C25" s="639"/>
      <c r="D25" s="640"/>
      <c r="E25" s="638"/>
      <c r="F25" s="640"/>
      <c r="G25" s="638"/>
      <c r="H25" s="639"/>
      <c r="I25" s="639"/>
      <c r="J25" s="640"/>
    </row>
    <row r="26" spans="1:10" x14ac:dyDescent="0.25">
      <c r="A26" s="643" t="s">
        <v>195</v>
      </c>
      <c r="B26" s="644"/>
      <c r="C26" s="644"/>
      <c r="D26" s="644"/>
      <c r="E26" s="644"/>
      <c r="F26" s="644"/>
      <c r="G26" s="644"/>
      <c r="H26" s="644"/>
      <c r="I26" s="644"/>
      <c r="J26" s="645"/>
    </row>
    <row r="27" spans="1:10" x14ac:dyDescent="0.25">
      <c r="A27" s="646"/>
      <c r="B27" s="647"/>
      <c r="C27" s="647"/>
      <c r="D27" s="647"/>
      <c r="E27" s="647"/>
      <c r="F27" s="647"/>
      <c r="G27" s="647"/>
      <c r="H27" s="647"/>
      <c r="I27" s="647"/>
      <c r="J27" s="648"/>
    </row>
    <row r="28" spans="1:10" x14ac:dyDescent="0.25">
      <c r="A28" s="649"/>
      <c r="B28" s="650"/>
      <c r="C28" s="650"/>
      <c r="D28" s="650"/>
      <c r="E28" s="650"/>
      <c r="F28" s="650"/>
      <c r="G28" s="650"/>
      <c r="H28" s="650"/>
      <c r="I28" s="650"/>
      <c r="J28" s="651"/>
    </row>
    <row r="29" spans="1:10" x14ac:dyDescent="0.25">
      <c r="A29" s="630"/>
      <c r="B29" s="302"/>
      <c r="C29" s="302"/>
      <c r="D29" s="302"/>
      <c r="E29" s="302"/>
      <c r="F29" s="302"/>
      <c r="G29" s="302"/>
      <c r="H29" s="302"/>
      <c r="I29" s="302"/>
      <c r="J29" s="303"/>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4"/>
      <c r="B38" s="305"/>
      <c r="C38" s="305"/>
      <c r="D38" s="305"/>
      <c r="E38" s="305"/>
      <c r="F38" s="305"/>
      <c r="G38" s="305"/>
      <c r="H38" s="305"/>
      <c r="I38" s="305"/>
      <c r="J38" s="306"/>
    </row>
    <row r="39" spans="1:10" x14ac:dyDescent="0.25">
      <c r="A39" s="304"/>
      <c r="B39" s="305"/>
      <c r="C39" s="305"/>
      <c r="D39" s="305"/>
      <c r="E39" s="305"/>
      <c r="F39" s="305"/>
      <c r="G39" s="305"/>
      <c r="H39" s="305"/>
      <c r="I39" s="305"/>
      <c r="J39" s="306"/>
    </row>
    <row r="40" spans="1:10" x14ac:dyDescent="0.25">
      <c r="A40" s="304"/>
      <c r="B40" s="305"/>
      <c r="C40" s="305"/>
      <c r="D40" s="305"/>
      <c r="E40" s="305"/>
      <c r="F40" s="305"/>
      <c r="G40" s="305"/>
      <c r="H40" s="305"/>
      <c r="I40" s="305"/>
      <c r="J40" s="306"/>
    </row>
    <row r="41" spans="1:10" x14ac:dyDescent="0.25">
      <c r="A41" s="304"/>
      <c r="B41" s="305"/>
      <c r="C41" s="305"/>
      <c r="D41" s="305"/>
      <c r="E41" s="305"/>
      <c r="F41" s="305"/>
      <c r="G41" s="305"/>
      <c r="H41" s="305"/>
      <c r="I41" s="305"/>
      <c r="J41" s="306"/>
    </row>
    <row r="42" spans="1:10" x14ac:dyDescent="0.25">
      <c r="A42" s="304"/>
      <c r="B42" s="305"/>
      <c r="C42" s="305"/>
      <c r="D42" s="305"/>
      <c r="E42" s="305"/>
      <c r="F42" s="305"/>
      <c r="G42" s="305"/>
      <c r="H42" s="305"/>
      <c r="I42" s="305"/>
      <c r="J42" s="306"/>
    </row>
    <row r="43" spans="1:10" x14ac:dyDescent="0.25">
      <c r="A43" s="307"/>
      <c r="B43" s="308"/>
      <c r="C43" s="308"/>
      <c r="D43" s="308"/>
      <c r="E43" s="308"/>
      <c r="F43" s="308"/>
      <c r="G43" s="308"/>
      <c r="H43" s="308"/>
      <c r="I43" s="308"/>
      <c r="J43" s="30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52" t="s">
        <v>403</v>
      </c>
      <c r="B53" s="652"/>
      <c r="C53" s="652"/>
      <c r="D53" s="652"/>
      <c r="E53" s="652"/>
      <c r="F53" s="652"/>
      <c r="G53" s="652"/>
      <c r="H53" s="652"/>
      <c r="I53" s="652"/>
      <c r="J53" s="652"/>
    </row>
    <row r="54" spans="1:10" x14ac:dyDescent="0.25">
      <c r="A54" s="653" t="s">
        <v>404</v>
      </c>
      <c r="B54" s="653"/>
      <c r="C54" s="653"/>
      <c r="D54" s="653"/>
      <c r="E54" s="653"/>
      <c r="F54" s="653"/>
      <c r="G54" s="653"/>
      <c r="H54" s="653"/>
      <c r="I54" s="653"/>
      <c r="J54" s="653"/>
    </row>
    <row r="55" spans="1:10" x14ac:dyDescent="0.25">
      <c r="A55" s="39"/>
      <c r="B55" s="39"/>
      <c r="C55" s="39"/>
      <c r="D55" s="39"/>
      <c r="E55" s="39"/>
      <c r="F55" s="39"/>
      <c r="G55" s="39"/>
      <c r="H55" s="39"/>
      <c r="I55" s="39"/>
      <c r="J55" s="39"/>
    </row>
    <row r="56" spans="1:10" x14ac:dyDescent="0.25">
      <c r="A56" s="611" t="s">
        <v>325</v>
      </c>
      <c r="B56" s="611"/>
      <c r="C56" s="611"/>
      <c r="D56" s="611"/>
      <c r="E56" s="641" t="str">
        <f>County</f>
        <v>Alameda</v>
      </c>
      <c r="F56" s="641"/>
      <c r="G56" s="641"/>
      <c r="H56" s="64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Alameda</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Wendy Still</v>
      </c>
    </row>
    <row r="10" spans="1:2" x14ac:dyDescent="0.25">
      <c r="A10" t="s">
        <v>218</v>
      </c>
      <c r="B10" t="str">
        <f>primarytitle</f>
        <v>Chief Probation Officer</v>
      </c>
    </row>
    <row r="11" spans="1:2" x14ac:dyDescent="0.25">
      <c r="A11" t="s">
        <v>217</v>
      </c>
      <c r="B11" t="str">
        <f>primphone</f>
        <v>510-268-7233</v>
      </c>
    </row>
    <row r="12" spans="1:2" x14ac:dyDescent="0.25">
      <c r="A12" t="s">
        <v>193</v>
      </c>
      <c r="B12" s="10" t="str">
        <f>preemail</f>
        <v>wstill@acgov.org</v>
      </c>
    </row>
    <row r="13" spans="1:2" x14ac:dyDescent="0.25">
      <c r="A13" t="s">
        <v>365</v>
      </c>
      <c r="B13" t="str">
        <f>seccontact</f>
        <v>Brian Ford</v>
      </c>
    </row>
    <row r="14" spans="1:2" x14ac:dyDescent="0.25">
      <c r="A14" t="s">
        <v>366</v>
      </c>
      <c r="B14" t="str">
        <f>seccontitle</f>
        <v xml:space="preserve">Assistant Chief </v>
      </c>
    </row>
    <row r="15" spans="1:2" x14ac:dyDescent="0.25">
      <c r="A15" t="s">
        <v>367</v>
      </c>
      <c r="B15" t="str">
        <f>secphone</f>
        <v>510-268-7200</v>
      </c>
    </row>
    <row r="16" spans="1:2" x14ac:dyDescent="0.25">
      <c r="A16" t="s">
        <v>368</v>
      </c>
      <c r="B16" t="str">
        <f>secemail</f>
        <v>brford@acgov.org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3781334</v>
      </c>
    </row>
    <row r="24" spans="1:2" x14ac:dyDescent="0.25">
      <c r="A24" t="s">
        <v>548</v>
      </c>
      <c r="B24" s="11">
        <f>t1yobgserv</f>
        <v>195835</v>
      </c>
    </row>
    <row r="25" spans="1:2" x14ac:dyDescent="0.25">
      <c r="A25" t="s">
        <v>549</v>
      </c>
      <c r="B25" s="11">
        <f>t1yobgprof</f>
        <v>1398379</v>
      </c>
    </row>
    <row r="26" spans="1:2" x14ac:dyDescent="0.25">
      <c r="A26" t="s">
        <v>550</v>
      </c>
      <c r="B26" s="11">
        <f>t1yobgcbo</f>
        <v>0</v>
      </c>
    </row>
    <row r="27" spans="1:2" x14ac:dyDescent="0.25">
      <c r="A27" t="s">
        <v>551</v>
      </c>
      <c r="B27" s="11">
        <f>t1yobgequip</f>
        <v>0</v>
      </c>
    </row>
    <row r="28" spans="1:2" x14ac:dyDescent="0.25">
      <c r="A28" t="s">
        <v>552</v>
      </c>
      <c r="B28" s="11">
        <f>t1yobgadmin</f>
        <v>28741</v>
      </c>
    </row>
    <row r="29" spans="1:2" x14ac:dyDescent="0.25">
      <c r="A29" t="s">
        <v>553</v>
      </c>
      <c r="B29" s="11">
        <f>t1yobgothr1</f>
        <v>39380</v>
      </c>
    </row>
    <row r="30" spans="1:2" x14ac:dyDescent="0.25">
      <c r="A30" t="s">
        <v>554</v>
      </c>
      <c r="B30" s="11">
        <f>t1yobgothr2</f>
        <v>0</v>
      </c>
    </row>
    <row r="31" spans="1:2" x14ac:dyDescent="0.25">
      <c r="A31" t="s">
        <v>582</v>
      </c>
      <c r="B31" s="11">
        <f>t1yobgothr3</f>
        <v>0</v>
      </c>
    </row>
    <row r="32" spans="1:2" x14ac:dyDescent="0.25">
      <c r="A32" t="s">
        <v>555</v>
      </c>
      <c r="B32" s="11">
        <f>t1yobgtot</f>
        <v>5443669</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219612</v>
      </c>
    </row>
    <row r="50" spans="1:2" x14ac:dyDescent="0.25">
      <c r="A50" t="s">
        <v>572</v>
      </c>
      <c r="B50" s="11">
        <f>t1otherothr2</f>
        <v>0</v>
      </c>
    </row>
    <row r="51" spans="1:2" x14ac:dyDescent="0.25">
      <c r="A51" t="s">
        <v>584</v>
      </c>
      <c r="B51" s="11">
        <f>t1otherothr3</f>
        <v>0</v>
      </c>
    </row>
    <row r="52" spans="1:2" x14ac:dyDescent="0.25">
      <c r="A52" t="s">
        <v>573</v>
      </c>
      <c r="B52" s="11">
        <f>t1othertot</f>
        <v>219612</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Alameda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Alameda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t="str">
        <f>t1other1</f>
        <v>Internal Services Fund</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219612</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Alameda</v>
      </c>
      <c r="B2" s="25">
        <f>Reportdate</f>
        <v>44105</v>
      </c>
      <c r="C2" s="24" t="e">
        <f>Chief</f>
        <v>#REF!</v>
      </c>
      <c r="D2" t="e">
        <f>Chiefphone2</f>
        <v>#REF!</v>
      </c>
      <c r="E2" s="10" t="e">
        <f>Address</f>
        <v>#REF!</v>
      </c>
      <c r="F2" s="10" t="e">
        <f>City</f>
        <v>#REF!</v>
      </c>
      <c r="G2" s="9" t="e">
        <f>ZIP</f>
        <v>#REF!</v>
      </c>
      <c r="H2" s="10" t="e">
        <f>Chiefemail2</f>
        <v>#REF!</v>
      </c>
      <c r="I2" t="str">
        <f>primcontact</f>
        <v>Wendy Still</v>
      </c>
      <c r="J2" t="str">
        <f>primarytitle</f>
        <v>Chief Probation Officer</v>
      </c>
      <c r="K2" t="str">
        <f>primphone</f>
        <v>510-268-7233</v>
      </c>
      <c r="L2" s="10" t="str">
        <f>preemail</f>
        <v>wstill@acgov.org</v>
      </c>
      <c r="M2" t="str">
        <f>seccontact</f>
        <v>Brian Ford</v>
      </c>
      <c r="N2" t="str">
        <f>seccontitle</f>
        <v xml:space="preserve">Assistant Chief </v>
      </c>
      <c r="O2" t="str">
        <f>secphone</f>
        <v>510-268-7200</v>
      </c>
      <c r="P2" t="str">
        <f>secemail</f>
        <v>brford@acgov.org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3781334</v>
      </c>
      <c r="X2" s="11">
        <f>t1yobgserv</f>
        <v>195835</v>
      </c>
      <c r="Y2" s="11">
        <f>t1yobgprof</f>
        <v>1398379</v>
      </c>
      <c r="Z2" s="11">
        <f>t1yobgcbo</f>
        <v>0</v>
      </c>
      <c r="AA2" s="11">
        <f>t1yobgequip</f>
        <v>0</v>
      </c>
      <c r="AB2" s="11">
        <f>t1yobgadmin</f>
        <v>28741</v>
      </c>
      <c r="AC2" s="11">
        <f>t1yobgothr1</f>
        <v>39380</v>
      </c>
      <c r="AD2" s="11">
        <f>t1yobgothr2</f>
        <v>0</v>
      </c>
      <c r="AE2" s="11">
        <f>t1yobgothr3</f>
        <v>0</v>
      </c>
      <c r="AF2" s="11">
        <f>t1yobgtot</f>
        <v>5443669</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219612</v>
      </c>
      <c r="AX2" s="11">
        <f>t1otherothr2</f>
        <v>0</v>
      </c>
      <c r="AY2" s="11">
        <f>t1otherothr3</f>
        <v>0</v>
      </c>
      <c r="AZ2" s="11">
        <f>t1othertot</f>
        <v>219612</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Alameda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Alameda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Internal Services Fund</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219612</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N9" sqref="N9"/>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8" t="s">
        <v>843</v>
      </c>
      <c r="B1" s="319"/>
      <c r="C1" s="319"/>
      <c r="D1" s="319"/>
      <c r="E1" s="319"/>
      <c r="F1" s="319"/>
      <c r="G1" s="319"/>
      <c r="H1" s="319"/>
      <c r="I1" s="319"/>
      <c r="J1" s="319"/>
      <c r="K1" s="316" t="str">
        <f>'CONTACT INFORMATION'!$A$24</f>
        <v>Alameda</v>
      </c>
      <c r="L1" s="316"/>
      <c r="M1" s="316"/>
      <c r="N1" s="316"/>
      <c r="O1" s="317"/>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1" t="s">
        <v>844</v>
      </c>
      <c r="B3" s="322"/>
      <c r="C3" s="322"/>
      <c r="D3" s="322"/>
      <c r="E3" s="322"/>
      <c r="F3" s="322"/>
      <c r="G3" s="322"/>
      <c r="H3" s="322"/>
      <c r="I3" s="322"/>
      <c r="J3" s="322"/>
      <c r="K3" s="322"/>
      <c r="L3" s="322"/>
      <c r="M3" s="322"/>
      <c r="N3" s="322"/>
      <c r="O3" s="323"/>
      <c r="P3" s="211"/>
      <c r="Q3" s="211"/>
      <c r="R3" s="211"/>
      <c r="S3" s="211"/>
      <c r="T3" s="211"/>
      <c r="U3" s="211"/>
      <c r="V3" s="211"/>
      <c r="W3" s="211"/>
      <c r="X3" s="211"/>
    </row>
    <row r="4" spans="1:24" s="42" customFormat="1" ht="59.25" customHeight="1" x14ac:dyDescent="0.25">
      <c r="A4" s="325" t="s">
        <v>940</v>
      </c>
      <c r="B4" s="326"/>
      <c r="C4" s="326"/>
      <c r="D4" s="326"/>
      <c r="E4" s="326"/>
      <c r="F4" s="326"/>
      <c r="G4" s="326"/>
      <c r="H4" s="326"/>
      <c r="I4" s="326"/>
      <c r="J4" s="326"/>
      <c r="K4" s="326"/>
      <c r="L4" s="326"/>
      <c r="M4" s="326"/>
      <c r="N4" s="326"/>
      <c r="O4" s="327"/>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20"/>
      <c r="D6" s="320"/>
      <c r="E6" s="320"/>
      <c r="F6" s="320"/>
      <c r="G6" s="320"/>
      <c r="H6" s="320"/>
      <c r="I6" s="320"/>
      <c r="J6" s="320"/>
      <c r="K6" s="320"/>
      <c r="L6" s="320"/>
      <c r="M6" s="71"/>
      <c r="N6" s="71"/>
      <c r="O6" s="90"/>
      <c r="P6" s="213"/>
      <c r="Q6" s="213"/>
      <c r="R6" s="213"/>
      <c r="S6" s="213"/>
      <c r="T6" s="213"/>
      <c r="U6" s="213"/>
      <c r="V6" s="213"/>
      <c r="W6" s="213"/>
      <c r="X6" s="213"/>
    </row>
    <row r="7" spans="1:24" s="14" customFormat="1" ht="17.25" customHeight="1" x14ac:dyDescent="0.25">
      <c r="A7" s="93"/>
      <c r="B7" s="94"/>
      <c r="C7" s="94"/>
      <c r="D7" s="324" t="s">
        <v>813</v>
      </c>
      <c r="E7" s="324"/>
      <c r="F7" s="324"/>
      <c r="G7" s="324"/>
      <c r="H7" s="324"/>
      <c r="I7" s="324"/>
      <c r="J7" s="324"/>
      <c r="K7" s="324"/>
      <c r="L7" s="324"/>
      <c r="M7" s="207"/>
      <c r="N7" s="94"/>
      <c r="O7" s="95"/>
      <c r="P7" s="214"/>
      <c r="Q7" s="214"/>
      <c r="R7" s="214"/>
      <c r="S7" s="214"/>
      <c r="T7" s="214"/>
      <c r="U7" s="214"/>
      <c r="V7" s="214"/>
      <c r="W7" s="214"/>
      <c r="X7" s="214"/>
    </row>
    <row r="8" spans="1:24" s="41" customFormat="1" ht="14.4" x14ac:dyDescent="0.3">
      <c r="A8" s="96"/>
      <c r="B8" s="138"/>
      <c r="C8" s="136"/>
      <c r="D8" s="177"/>
      <c r="E8" s="298" t="s">
        <v>886</v>
      </c>
      <c r="F8" s="298"/>
      <c r="G8" s="298"/>
      <c r="H8" s="298"/>
      <c r="I8" s="291">
        <v>1</v>
      </c>
      <c r="J8" s="292"/>
      <c r="K8" s="137"/>
      <c r="L8" s="137"/>
      <c r="M8" s="137"/>
      <c r="N8" s="178"/>
      <c r="O8" s="179"/>
      <c r="P8" s="215"/>
      <c r="Q8" s="215"/>
      <c r="R8" s="215"/>
      <c r="S8" s="215"/>
      <c r="T8" s="215"/>
      <c r="U8" s="215"/>
      <c r="V8" s="215"/>
      <c r="W8" s="215"/>
      <c r="X8" s="215"/>
    </row>
    <row r="9" spans="1:24" s="41" customFormat="1" ht="14.4" x14ac:dyDescent="0.3">
      <c r="A9" s="96"/>
      <c r="B9" s="138"/>
      <c r="C9" s="136"/>
      <c r="D9" s="177"/>
      <c r="E9" s="312" t="s">
        <v>887</v>
      </c>
      <c r="F9" s="312"/>
      <c r="G9" s="312"/>
      <c r="H9" s="312"/>
      <c r="I9" s="289">
        <v>152</v>
      </c>
      <c r="J9" s="290"/>
      <c r="K9" s="137"/>
      <c r="L9" s="137"/>
      <c r="M9" s="137"/>
      <c r="N9" s="178"/>
      <c r="O9" s="179"/>
      <c r="P9" s="215"/>
      <c r="Q9" s="215"/>
      <c r="R9" s="215"/>
      <c r="S9" s="215"/>
      <c r="T9" s="215"/>
      <c r="U9" s="215"/>
      <c r="V9" s="215"/>
      <c r="W9" s="215"/>
      <c r="X9" s="215"/>
    </row>
    <row r="10" spans="1:24" s="41" customFormat="1" ht="14.4" x14ac:dyDescent="0.3">
      <c r="A10" s="96"/>
      <c r="B10" s="138"/>
      <c r="C10" s="136"/>
      <c r="D10" s="177"/>
      <c r="E10" s="298" t="s">
        <v>888</v>
      </c>
      <c r="F10" s="314"/>
      <c r="G10" s="314"/>
      <c r="H10" s="315"/>
      <c r="I10" s="291">
        <v>628</v>
      </c>
      <c r="J10" s="29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3" t="s">
        <v>874</v>
      </c>
      <c r="E13" s="313"/>
      <c r="F13" s="313"/>
      <c r="G13" s="313"/>
      <c r="H13" s="313"/>
      <c r="I13" s="313"/>
      <c r="J13" s="313"/>
      <c r="K13" s="313"/>
      <c r="L13" s="313"/>
      <c r="M13" s="100"/>
      <c r="N13" s="100"/>
      <c r="O13" s="101"/>
      <c r="P13" s="212"/>
      <c r="Q13" s="212"/>
      <c r="R13" s="212"/>
      <c r="S13" s="212"/>
      <c r="T13" s="212"/>
      <c r="U13" s="212"/>
      <c r="V13" s="212"/>
      <c r="W13" s="212"/>
      <c r="X13" s="212"/>
    </row>
    <row r="14" spans="1:24" ht="13.8" x14ac:dyDescent="0.25">
      <c r="A14" s="91"/>
      <c r="B14" s="45"/>
      <c r="C14" s="128"/>
      <c r="D14" s="128"/>
      <c r="E14" s="298" t="s">
        <v>814</v>
      </c>
      <c r="F14" s="298"/>
      <c r="G14" s="298"/>
      <c r="H14" s="298"/>
      <c r="I14" s="291">
        <v>1064</v>
      </c>
      <c r="J14" s="292"/>
      <c r="K14" s="97"/>
      <c r="L14" s="97"/>
      <c r="M14" s="97"/>
      <c r="N14" s="97"/>
      <c r="O14" s="98"/>
    </row>
    <row r="15" spans="1:24" ht="13.8" x14ac:dyDescent="0.25">
      <c r="A15" s="91"/>
      <c r="B15" s="45"/>
      <c r="C15" s="128"/>
      <c r="D15" s="128"/>
      <c r="E15" s="297" t="s">
        <v>815</v>
      </c>
      <c r="F15" s="297"/>
      <c r="G15" s="297"/>
      <c r="H15" s="297"/>
      <c r="I15" s="289">
        <v>291</v>
      </c>
      <c r="J15" s="290"/>
      <c r="K15" s="97"/>
      <c r="L15" s="97"/>
      <c r="M15" s="97"/>
      <c r="N15" s="97"/>
      <c r="O15" s="98"/>
    </row>
    <row r="16" spans="1:24" ht="14.4" x14ac:dyDescent="0.3">
      <c r="A16" s="102"/>
      <c r="B16" s="45"/>
      <c r="C16" s="128"/>
      <c r="D16" s="128"/>
      <c r="E16" s="299" t="s">
        <v>827</v>
      </c>
      <c r="F16" s="299"/>
      <c r="G16" s="299"/>
      <c r="H16" s="299"/>
      <c r="I16" s="293">
        <f>SUM(I14:J15)</f>
        <v>1355</v>
      </c>
      <c r="J16" s="294"/>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8" t="s">
        <v>817</v>
      </c>
      <c r="F20" s="298"/>
      <c r="G20" s="298"/>
      <c r="H20" s="298"/>
      <c r="I20" s="291">
        <v>388</v>
      </c>
      <c r="J20" s="292"/>
      <c r="K20" s="97"/>
      <c r="L20" s="97"/>
      <c r="M20" s="97"/>
      <c r="N20" s="97"/>
      <c r="O20" s="98"/>
    </row>
    <row r="21" spans="1:24" ht="13.8" x14ac:dyDescent="0.25">
      <c r="A21" s="102"/>
      <c r="B21" s="128"/>
      <c r="C21" s="128"/>
      <c r="D21" s="128"/>
      <c r="E21" s="297" t="s">
        <v>818</v>
      </c>
      <c r="F21" s="297"/>
      <c r="G21" s="297"/>
      <c r="H21" s="297"/>
      <c r="I21" s="310">
        <v>120</v>
      </c>
      <c r="J21" s="311"/>
      <c r="K21" s="97"/>
      <c r="L21" s="97"/>
      <c r="M21" s="97"/>
      <c r="N21" s="97"/>
      <c r="O21" s="98"/>
    </row>
    <row r="22" spans="1:24" ht="13.8" x14ac:dyDescent="0.25">
      <c r="A22" s="102"/>
      <c r="B22" s="128"/>
      <c r="C22" s="128"/>
      <c r="D22" s="128"/>
      <c r="E22" s="298" t="s">
        <v>819</v>
      </c>
      <c r="F22" s="298"/>
      <c r="G22" s="298"/>
      <c r="H22" s="298"/>
      <c r="I22" s="291">
        <v>748</v>
      </c>
      <c r="J22" s="292"/>
      <c r="K22" s="97"/>
      <c r="L22" s="97"/>
      <c r="M22" s="97"/>
      <c r="N22" s="97"/>
      <c r="O22" s="98"/>
    </row>
    <row r="23" spans="1:24" ht="13.8" x14ac:dyDescent="0.25">
      <c r="A23" s="102"/>
      <c r="B23" s="128"/>
      <c r="C23" s="128"/>
      <c r="D23" s="128"/>
      <c r="E23" s="297" t="s">
        <v>820</v>
      </c>
      <c r="F23" s="297"/>
      <c r="G23" s="297"/>
      <c r="H23" s="297"/>
      <c r="I23" s="289">
        <v>42</v>
      </c>
      <c r="J23" s="290"/>
      <c r="K23" s="97"/>
      <c r="L23" s="97"/>
      <c r="M23" s="97"/>
      <c r="N23" s="97"/>
      <c r="O23" s="98"/>
    </row>
    <row r="24" spans="1:24" ht="13.8" x14ac:dyDescent="0.25">
      <c r="A24" s="102"/>
      <c r="B24" s="128"/>
      <c r="C24" s="128"/>
      <c r="D24" s="128"/>
      <c r="E24" s="298" t="s">
        <v>821</v>
      </c>
      <c r="F24" s="298"/>
      <c r="G24" s="298"/>
      <c r="H24" s="298"/>
      <c r="I24" s="291">
        <v>11</v>
      </c>
      <c r="J24" s="292"/>
      <c r="K24" s="97"/>
      <c r="L24" s="97"/>
      <c r="M24" s="97"/>
      <c r="N24" s="97"/>
      <c r="O24" s="98"/>
    </row>
    <row r="25" spans="1:24" ht="13.8" x14ac:dyDescent="0.25">
      <c r="A25" s="102"/>
      <c r="B25" s="128"/>
      <c r="C25" s="128"/>
      <c r="D25" s="128"/>
      <c r="E25" s="297" t="s">
        <v>822</v>
      </c>
      <c r="F25" s="297"/>
      <c r="G25" s="297"/>
      <c r="H25" s="297"/>
      <c r="I25" s="289">
        <v>4</v>
      </c>
      <c r="J25" s="290"/>
      <c r="K25" s="97"/>
      <c r="L25" s="97"/>
      <c r="M25" s="97"/>
      <c r="N25" s="97"/>
      <c r="O25" s="98"/>
    </row>
    <row r="26" spans="1:24" ht="13.8" x14ac:dyDescent="0.25">
      <c r="A26" s="102"/>
      <c r="B26" s="128"/>
      <c r="C26" s="128"/>
      <c r="D26" s="128"/>
      <c r="E26" s="298" t="s">
        <v>823</v>
      </c>
      <c r="F26" s="298"/>
      <c r="G26" s="298"/>
      <c r="H26" s="298"/>
      <c r="I26" s="291">
        <v>42</v>
      </c>
      <c r="J26" s="292"/>
      <c r="K26" s="97"/>
      <c r="L26" s="97"/>
      <c r="M26" s="97"/>
      <c r="N26" s="97"/>
      <c r="O26" s="98"/>
    </row>
    <row r="27" spans="1:24" ht="14.4" x14ac:dyDescent="0.3">
      <c r="A27" s="102"/>
      <c r="B27" s="128"/>
      <c r="C27" s="128"/>
      <c r="D27" s="128"/>
      <c r="E27" s="299" t="s">
        <v>827</v>
      </c>
      <c r="F27" s="299"/>
      <c r="G27" s="299"/>
      <c r="H27" s="299"/>
      <c r="I27" s="293">
        <f>SUM(I20:J26)</f>
        <v>1355</v>
      </c>
      <c r="J27" s="294"/>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889</v>
      </c>
    </row>
    <row r="32" spans="1:24" ht="14.1" customHeight="1" x14ac:dyDescent="0.25">
      <c r="A32" s="301"/>
      <c r="B32" s="302"/>
      <c r="C32" s="302"/>
      <c r="D32" s="302"/>
      <c r="E32" s="302"/>
      <c r="F32" s="302"/>
      <c r="G32" s="302"/>
      <c r="H32" s="302"/>
      <c r="I32" s="302"/>
      <c r="J32" s="302"/>
      <c r="K32" s="302"/>
      <c r="L32" s="302"/>
      <c r="M32" s="302"/>
      <c r="N32" s="302"/>
      <c r="O32" s="303"/>
    </row>
    <row r="33" spans="1:24" ht="14.1" customHeight="1" x14ac:dyDescent="0.25">
      <c r="A33" s="304"/>
      <c r="B33" s="305"/>
      <c r="C33" s="305"/>
      <c r="D33" s="305"/>
      <c r="E33" s="305"/>
      <c r="F33" s="305"/>
      <c r="G33" s="305"/>
      <c r="H33" s="305"/>
      <c r="I33" s="305"/>
      <c r="J33" s="305"/>
      <c r="K33" s="305"/>
      <c r="L33" s="305"/>
      <c r="M33" s="305"/>
      <c r="N33" s="305"/>
      <c r="O33" s="306"/>
    </row>
    <row r="34" spans="1:24" ht="14.1" customHeight="1" x14ac:dyDescent="0.25">
      <c r="A34" s="304"/>
      <c r="B34" s="305"/>
      <c r="C34" s="305"/>
      <c r="D34" s="305"/>
      <c r="E34" s="305"/>
      <c r="F34" s="305"/>
      <c r="G34" s="305"/>
      <c r="H34" s="305"/>
      <c r="I34" s="305"/>
      <c r="J34" s="305"/>
      <c r="K34" s="305"/>
      <c r="L34" s="305"/>
      <c r="M34" s="305"/>
      <c r="N34" s="305"/>
      <c r="O34" s="306"/>
    </row>
    <row r="35" spans="1:24" ht="14.1" customHeight="1" x14ac:dyDescent="0.25">
      <c r="A35" s="304"/>
      <c r="B35" s="305"/>
      <c r="C35" s="305"/>
      <c r="D35" s="305"/>
      <c r="E35" s="305"/>
      <c r="F35" s="305"/>
      <c r="G35" s="305"/>
      <c r="H35" s="305"/>
      <c r="I35" s="305"/>
      <c r="J35" s="305"/>
      <c r="K35" s="305"/>
      <c r="L35" s="305"/>
      <c r="M35" s="305"/>
      <c r="N35" s="305"/>
      <c r="O35" s="306"/>
    </row>
    <row r="36" spans="1:24" ht="14.1" customHeight="1" x14ac:dyDescent="0.25">
      <c r="A36" s="304"/>
      <c r="B36" s="305"/>
      <c r="C36" s="305"/>
      <c r="D36" s="305"/>
      <c r="E36" s="305"/>
      <c r="F36" s="305"/>
      <c r="G36" s="305"/>
      <c r="H36" s="305"/>
      <c r="I36" s="305"/>
      <c r="J36" s="305"/>
      <c r="K36" s="305"/>
      <c r="L36" s="305"/>
      <c r="M36" s="305"/>
      <c r="N36" s="305"/>
      <c r="O36" s="306"/>
    </row>
    <row r="37" spans="1:24" ht="14.1" customHeight="1" x14ac:dyDescent="0.25">
      <c r="A37" s="304"/>
      <c r="B37" s="305"/>
      <c r="C37" s="305"/>
      <c r="D37" s="305"/>
      <c r="E37" s="305"/>
      <c r="F37" s="305"/>
      <c r="G37" s="305"/>
      <c r="H37" s="305"/>
      <c r="I37" s="305"/>
      <c r="J37" s="305"/>
      <c r="K37" s="305"/>
      <c r="L37" s="305"/>
      <c r="M37" s="305"/>
      <c r="N37" s="305"/>
      <c r="O37" s="306"/>
    </row>
    <row r="38" spans="1:24" ht="14.1" customHeight="1" x14ac:dyDescent="0.25">
      <c r="A38" s="304"/>
      <c r="B38" s="305"/>
      <c r="C38" s="305"/>
      <c r="D38" s="305"/>
      <c r="E38" s="305"/>
      <c r="F38" s="305"/>
      <c r="G38" s="305"/>
      <c r="H38" s="305"/>
      <c r="I38" s="305"/>
      <c r="J38" s="305"/>
      <c r="K38" s="305"/>
      <c r="L38" s="305"/>
      <c r="M38" s="305"/>
      <c r="N38" s="305"/>
      <c r="O38" s="306"/>
    </row>
    <row r="39" spans="1:24" ht="14.1" customHeight="1" x14ac:dyDescent="0.25">
      <c r="A39" s="304"/>
      <c r="B39" s="305"/>
      <c r="C39" s="305"/>
      <c r="D39" s="305"/>
      <c r="E39" s="305"/>
      <c r="F39" s="305"/>
      <c r="G39" s="305"/>
      <c r="H39" s="305"/>
      <c r="I39" s="305"/>
      <c r="J39" s="305"/>
      <c r="K39" s="305"/>
      <c r="L39" s="305"/>
      <c r="M39" s="305"/>
      <c r="N39" s="305"/>
      <c r="O39" s="306"/>
    </row>
    <row r="40" spans="1:24" ht="14.1" customHeight="1" x14ac:dyDescent="0.25">
      <c r="A40" s="304"/>
      <c r="B40" s="305"/>
      <c r="C40" s="305"/>
      <c r="D40" s="305"/>
      <c r="E40" s="305"/>
      <c r="F40" s="305"/>
      <c r="G40" s="305"/>
      <c r="H40" s="305"/>
      <c r="I40" s="305"/>
      <c r="J40" s="305"/>
      <c r="K40" s="305"/>
      <c r="L40" s="305"/>
      <c r="M40" s="305"/>
      <c r="N40" s="305"/>
      <c r="O40" s="306"/>
    </row>
    <row r="41" spans="1:24" ht="14.1" customHeight="1" x14ac:dyDescent="0.25">
      <c r="A41" s="304"/>
      <c r="B41" s="305"/>
      <c r="C41" s="305"/>
      <c r="D41" s="305"/>
      <c r="E41" s="305"/>
      <c r="F41" s="305"/>
      <c r="G41" s="305"/>
      <c r="H41" s="305"/>
      <c r="I41" s="305"/>
      <c r="J41" s="305"/>
      <c r="K41" s="305"/>
      <c r="L41" s="305"/>
      <c r="M41" s="305"/>
      <c r="N41" s="305"/>
      <c r="O41" s="306"/>
    </row>
    <row r="42" spans="1:24" ht="14.1" customHeight="1" x14ac:dyDescent="0.25">
      <c r="A42" s="304"/>
      <c r="B42" s="305"/>
      <c r="C42" s="305"/>
      <c r="D42" s="305"/>
      <c r="E42" s="305"/>
      <c r="F42" s="305"/>
      <c r="G42" s="305"/>
      <c r="H42" s="305"/>
      <c r="I42" s="305"/>
      <c r="J42" s="305"/>
      <c r="K42" s="305"/>
      <c r="L42" s="305"/>
      <c r="M42" s="305"/>
      <c r="N42" s="305"/>
      <c r="O42" s="306"/>
    </row>
    <row r="43" spans="1:24" ht="14.1" customHeight="1" x14ac:dyDescent="0.25">
      <c r="A43" s="307"/>
      <c r="B43" s="308"/>
      <c r="C43" s="308"/>
      <c r="D43" s="308"/>
      <c r="E43" s="308"/>
      <c r="F43" s="308"/>
      <c r="G43" s="308"/>
      <c r="H43" s="308"/>
      <c r="I43" s="308"/>
      <c r="J43" s="308"/>
      <c r="K43" s="308"/>
      <c r="L43" s="308"/>
      <c r="M43" s="308"/>
      <c r="N43" s="308"/>
      <c r="O43" s="309"/>
    </row>
    <row r="44" spans="1:24" s="135" customFormat="1" ht="14.1" customHeight="1" x14ac:dyDescent="0.25">
      <c r="A44" s="205"/>
      <c r="B44" s="205"/>
      <c r="C44" s="205"/>
      <c r="D44" s="205"/>
      <c r="E44" s="205"/>
      <c r="F44" s="149"/>
      <c r="G44" s="300"/>
      <c r="H44" s="300"/>
      <c r="I44" s="300"/>
      <c r="J44" s="300"/>
      <c r="K44" s="120"/>
      <c r="L44" s="134"/>
      <c r="M44" s="134"/>
      <c r="N44" s="295"/>
      <c r="O44" s="295"/>
      <c r="P44" s="134"/>
      <c r="Q44" s="134"/>
      <c r="R44" s="134"/>
      <c r="S44" s="134"/>
      <c r="T44" s="134"/>
      <c r="U44" s="134"/>
      <c r="V44" s="134"/>
      <c r="W44" s="134"/>
      <c r="X44" s="134"/>
    </row>
    <row r="45" spans="1:24" ht="14.4" x14ac:dyDescent="0.3">
      <c r="A45" s="73"/>
    </row>
    <row r="50" spans="1:24" s="135" customFormat="1" x14ac:dyDescent="0.25">
      <c r="A50" s="296"/>
      <c r="B50" s="296"/>
      <c r="C50" s="296"/>
      <c r="D50" s="296"/>
      <c r="E50" s="296"/>
      <c r="F50" s="296"/>
      <c r="G50" s="133"/>
      <c r="H50" s="133"/>
      <c r="I50" s="120"/>
      <c r="J50" s="120"/>
      <c r="K50" s="120"/>
      <c r="L50" s="134"/>
      <c r="M50" s="134"/>
      <c r="N50" s="295"/>
      <c r="O50" s="295"/>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4" activePane="bottomLeft" state="frozen"/>
      <selection activeCell="B1" sqref="B1"/>
      <selection pane="bottomLeft" activeCell="A4" sqref="A4:O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1" t="s">
        <v>843</v>
      </c>
      <c r="B1" s="352"/>
      <c r="C1" s="352"/>
      <c r="D1" s="352"/>
      <c r="E1" s="352"/>
      <c r="F1" s="352"/>
      <c r="G1" s="352"/>
      <c r="H1" s="352"/>
      <c r="I1" s="352"/>
      <c r="J1" s="352"/>
      <c r="K1" s="349" t="str">
        <f>'CONTACT INFORMATION'!$A$24</f>
        <v>Alameda</v>
      </c>
      <c r="L1" s="349"/>
      <c r="M1" s="349"/>
      <c r="N1" s="349"/>
      <c r="O1" s="350"/>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6" t="s">
        <v>845</v>
      </c>
      <c r="B3" s="347"/>
      <c r="C3" s="347"/>
      <c r="D3" s="347"/>
      <c r="E3" s="347"/>
      <c r="F3" s="347"/>
      <c r="G3" s="347"/>
      <c r="H3" s="347"/>
      <c r="I3" s="347"/>
      <c r="J3" s="347"/>
      <c r="K3" s="347"/>
      <c r="L3" s="347"/>
      <c r="M3" s="347"/>
      <c r="N3" s="347"/>
      <c r="O3" s="348"/>
    </row>
    <row r="4" spans="1:37" s="42" customFormat="1" ht="44.25" customHeight="1" x14ac:dyDescent="0.25">
      <c r="A4" s="343" t="s">
        <v>942</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4" t="s">
        <v>890</v>
      </c>
      <c r="E7" s="365"/>
      <c r="F7" s="365"/>
      <c r="G7" s="365"/>
      <c r="H7" s="365"/>
      <c r="I7" s="366"/>
      <c r="J7" s="360">
        <v>277</v>
      </c>
      <c r="K7" s="361"/>
      <c r="L7" s="45"/>
      <c r="M7" s="45"/>
      <c r="N7" s="45"/>
      <c r="O7" s="92"/>
    </row>
    <row r="8" spans="1:37" ht="14.1" customHeight="1" x14ac:dyDescent="0.25">
      <c r="A8" s="91"/>
      <c r="B8" s="128"/>
      <c r="C8" s="128"/>
      <c r="D8" s="354" t="s">
        <v>891</v>
      </c>
      <c r="E8" s="355"/>
      <c r="F8" s="355"/>
      <c r="G8" s="355"/>
      <c r="H8" s="355"/>
      <c r="I8" s="356"/>
      <c r="J8" s="362">
        <v>351</v>
      </c>
      <c r="K8" s="363"/>
      <c r="L8" s="125"/>
      <c r="M8" s="125"/>
      <c r="N8" s="125"/>
      <c r="O8" s="126"/>
      <c r="P8" s="214"/>
    </row>
    <row r="9" spans="1:37" ht="14.1" customHeight="1" x14ac:dyDescent="0.25">
      <c r="A9" s="91"/>
      <c r="B9" s="128"/>
      <c r="C9" s="128"/>
      <c r="D9" s="357" t="s">
        <v>827</v>
      </c>
      <c r="E9" s="358"/>
      <c r="F9" s="358"/>
      <c r="G9" s="358"/>
      <c r="H9" s="358"/>
      <c r="I9" s="359"/>
      <c r="J9" s="338">
        <f>SUM(I7:J8)</f>
        <v>628</v>
      </c>
      <c r="K9" s="339"/>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2" t="s">
        <v>825</v>
      </c>
      <c r="D11" s="372"/>
      <c r="E11" s="372"/>
      <c r="F11" s="372"/>
      <c r="G11" s="37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3" t="s">
        <v>886</v>
      </c>
      <c r="E12" s="374"/>
      <c r="F12" s="374"/>
      <c r="G12" s="374"/>
      <c r="H12" s="374"/>
      <c r="I12" s="374"/>
      <c r="J12" s="291">
        <v>38</v>
      </c>
      <c r="K12" s="29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5" t="s">
        <v>892</v>
      </c>
      <c r="E13" s="376"/>
      <c r="F13" s="376"/>
      <c r="G13" s="376"/>
      <c r="H13" s="376"/>
      <c r="I13" s="376"/>
      <c r="J13" s="289">
        <v>64</v>
      </c>
      <c r="K13" s="290"/>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3" t="s">
        <v>893</v>
      </c>
      <c r="E14" s="374"/>
      <c r="F14" s="374"/>
      <c r="G14" s="374"/>
      <c r="H14" s="374"/>
      <c r="I14" s="374"/>
      <c r="J14" s="291">
        <v>494</v>
      </c>
      <c r="K14" s="29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5" t="s">
        <v>894</v>
      </c>
      <c r="E15" s="376"/>
      <c r="F15" s="376"/>
      <c r="G15" s="376"/>
      <c r="H15" s="376"/>
      <c r="I15" s="376"/>
      <c r="J15" s="289">
        <v>0</v>
      </c>
      <c r="K15" s="290"/>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3" t="s">
        <v>895</v>
      </c>
      <c r="E16" s="374"/>
      <c r="F16" s="374"/>
      <c r="G16" s="374"/>
      <c r="H16" s="374"/>
      <c r="I16" s="374"/>
      <c r="J16" s="291">
        <v>0</v>
      </c>
      <c r="K16" s="29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2" t="s">
        <v>826</v>
      </c>
      <c r="D18" s="372"/>
      <c r="E18" s="372"/>
      <c r="F18" s="372"/>
      <c r="G18" s="37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7" t="s">
        <v>896</v>
      </c>
      <c r="E19" s="378"/>
      <c r="F19" s="378"/>
      <c r="G19" s="378"/>
      <c r="H19" s="378"/>
      <c r="I19" s="378"/>
      <c r="J19" s="379">
        <v>311</v>
      </c>
      <c r="K19" s="38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1" t="s">
        <v>897</v>
      </c>
      <c r="E20" s="382"/>
      <c r="F20" s="382"/>
      <c r="G20" s="382"/>
      <c r="H20" s="382"/>
      <c r="I20" s="382"/>
      <c r="J20" s="383">
        <v>0</v>
      </c>
      <c r="K20" s="38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7" t="s">
        <v>898</v>
      </c>
      <c r="E21" s="378"/>
      <c r="F21" s="378"/>
      <c r="G21" s="378"/>
      <c r="H21" s="378"/>
      <c r="I21" s="378"/>
      <c r="J21" s="379">
        <v>48</v>
      </c>
      <c r="K21" s="38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1" t="s">
        <v>899</v>
      </c>
      <c r="E22" s="382"/>
      <c r="F22" s="382"/>
      <c r="G22" s="382"/>
      <c r="H22" s="382"/>
      <c r="I22" s="382"/>
      <c r="J22" s="383">
        <v>0</v>
      </c>
      <c r="K22" s="38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7" t="s">
        <v>918</v>
      </c>
      <c r="E23" s="378"/>
      <c r="F23" s="378"/>
      <c r="G23" s="378"/>
      <c r="H23" s="378"/>
      <c r="I23" s="378"/>
      <c r="J23" s="379">
        <v>119</v>
      </c>
      <c r="K23" s="38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1" t="s">
        <v>512</v>
      </c>
      <c r="E24" s="382"/>
      <c r="F24" s="382"/>
      <c r="G24" s="382"/>
      <c r="H24" s="382"/>
      <c r="I24" s="382"/>
      <c r="J24" s="383">
        <v>15</v>
      </c>
      <c r="K24" s="38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7" t="s">
        <v>901</v>
      </c>
      <c r="E25" s="378"/>
      <c r="F25" s="378"/>
      <c r="G25" s="378"/>
      <c r="H25" s="378"/>
      <c r="I25" s="378"/>
      <c r="J25" s="379">
        <v>1</v>
      </c>
      <c r="K25" s="38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8" t="s">
        <v>827</v>
      </c>
      <c r="E26" s="389"/>
      <c r="F26" s="389"/>
      <c r="G26" s="389"/>
      <c r="H26" s="389"/>
      <c r="I26" s="390"/>
      <c r="J26" s="293">
        <f>SUM(J19:K25)</f>
        <v>494</v>
      </c>
      <c r="K26" s="294"/>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5" t="s">
        <v>828</v>
      </c>
      <c r="D28" s="385"/>
      <c r="E28" s="385"/>
      <c r="F28" s="385"/>
      <c r="G28" s="38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6" t="s">
        <v>900</v>
      </c>
      <c r="E29" s="386"/>
      <c r="F29" s="386"/>
      <c r="G29" s="386"/>
      <c r="H29" s="386"/>
      <c r="I29" s="386"/>
      <c r="J29" s="387">
        <v>0</v>
      </c>
      <c r="K29" s="38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7" t="s">
        <v>852</v>
      </c>
      <c r="D31" s="368"/>
      <c r="E31" s="368"/>
      <c r="F31" s="368"/>
      <c r="G31" s="125"/>
      <c r="H31" s="125"/>
      <c r="I31" s="125"/>
      <c r="J31" s="125"/>
      <c r="K31" s="125"/>
      <c r="L31" s="125"/>
      <c r="M31" s="125"/>
      <c r="N31" s="125"/>
      <c r="O31" s="126"/>
      <c r="P31" s="214"/>
    </row>
    <row r="32" spans="1:37" ht="13.5" customHeight="1" x14ac:dyDescent="0.25">
      <c r="A32" s="91"/>
      <c r="B32" s="45"/>
      <c r="C32" s="45"/>
      <c r="D32" s="340" t="s">
        <v>814</v>
      </c>
      <c r="E32" s="340"/>
      <c r="F32" s="340"/>
      <c r="G32" s="340"/>
      <c r="H32" s="340"/>
      <c r="I32" s="340"/>
      <c r="J32" s="370">
        <v>539</v>
      </c>
      <c r="K32" s="371"/>
      <c r="L32" s="125"/>
      <c r="M32" s="125"/>
      <c r="N32" s="125"/>
      <c r="O32" s="126"/>
      <c r="P32" s="214"/>
    </row>
    <row r="33" spans="1:37" ht="14.1" customHeight="1" x14ac:dyDescent="0.25">
      <c r="A33" s="91"/>
      <c r="B33" s="45"/>
      <c r="C33" s="45"/>
      <c r="D33" s="330" t="s">
        <v>815</v>
      </c>
      <c r="E33" s="331"/>
      <c r="F33" s="331"/>
      <c r="G33" s="331"/>
      <c r="H33" s="331"/>
      <c r="I33" s="369"/>
      <c r="J33" s="336">
        <v>89</v>
      </c>
      <c r="K33" s="337"/>
      <c r="L33" s="125"/>
      <c r="M33" s="125"/>
      <c r="N33" s="125"/>
      <c r="O33" s="126"/>
      <c r="P33" s="214"/>
    </row>
    <row r="34" spans="1:37" ht="14.1" customHeight="1" x14ac:dyDescent="0.25">
      <c r="A34" s="91"/>
      <c r="B34" s="45"/>
      <c r="C34" s="45"/>
      <c r="D34" s="341" t="s">
        <v>827</v>
      </c>
      <c r="E34" s="341"/>
      <c r="F34" s="341"/>
      <c r="G34" s="341"/>
      <c r="H34" s="341"/>
      <c r="I34" s="341"/>
      <c r="J34" s="338">
        <f>SUM(J32:K33)</f>
        <v>628</v>
      </c>
      <c r="K34" s="339"/>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2" t="s">
        <v>851</v>
      </c>
      <c r="D36" s="342"/>
      <c r="E36" s="342"/>
      <c r="F36" s="342"/>
      <c r="G36" s="342"/>
      <c r="H36" s="125"/>
      <c r="I36" s="125"/>
      <c r="J36" s="125"/>
      <c r="K36" s="125"/>
      <c r="L36" s="125"/>
      <c r="M36" s="125"/>
      <c r="N36" s="125"/>
      <c r="O36" s="126"/>
      <c r="P36" s="214"/>
    </row>
    <row r="37" spans="1:37" ht="14.1" customHeight="1" x14ac:dyDescent="0.25">
      <c r="A37" s="91"/>
      <c r="B37" s="45"/>
      <c r="C37" s="45"/>
      <c r="D37" s="332" t="s">
        <v>817</v>
      </c>
      <c r="E37" s="333"/>
      <c r="F37" s="333"/>
      <c r="G37" s="333"/>
      <c r="H37" s="333"/>
      <c r="I37" s="333"/>
      <c r="J37" s="291">
        <v>163</v>
      </c>
      <c r="K37" s="292"/>
      <c r="L37" s="125"/>
      <c r="M37" s="125"/>
      <c r="N37" s="125"/>
      <c r="O37" s="126"/>
      <c r="P37" s="214"/>
    </row>
    <row r="38" spans="1:37" s="1" customFormat="1" ht="14.1" customHeight="1" x14ac:dyDescent="0.3">
      <c r="A38" s="127"/>
      <c r="B38" s="128"/>
      <c r="C38" s="128"/>
      <c r="D38" s="330" t="s">
        <v>818</v>
      </c>
      <c r="E38" s="331"/>
      <c r="F38" s="331"/>
      <c r="G38" s="331"/>
      <c r="H38" s="331"/>
      <c r="I38" s="331"/>
      <c r="J38" s="289">
        <v>47</v>
      </c>
      <c r="K38" s="29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2" t="s">
        <v>819</v>
      </c>
      <c r="E39" s="333"/>
      <c r="F39" s="333"/>
      <c r="G39" s="333"/>
      <c r="H39" s="333"/>
      <c r="I39" s="333"/>
      <c r="J39" s="291">
        <v>380</v>
      </c>
      <c r="K39" s="292"/>
      <c r="L39" s="125"/>
      <c r="M39" s="125"/>
      <c r="N39" s="125"/>
      <c r="O39" s="126"/>
      <c r="P39" s="214"/>
    </row>
    <row r="40" spans="1:37" ht="14.1" customHeight="1" x14ac:dyDescent="0.25">
      <c r="A40" s="91"/>
      <c r="B40" s="136"/>
      <c r="C40" s="128"/>
      <c r="D40" s="334" t="s">
        <v>820</v>
      </c>
      <c r="E40" s="335"/>
      <c r="F40" s="335"/>
      <c r="G40" s="335"/>
      <c r="H40" s="335"/>
      <c r="I40" s="335"/>
      <c r="J40" s="289">
        <v>15</v>
      </c>
      <c r="K40" s="290"/>
      <c r="L40" s="125"/>
      <c r="M40" s="125"/>
      <c r="N40" s="125"/>
      <c r="O40" s="126"/>
      <c r="P40" s="214"/>
    </row>
    <row r="41" spans="1:37" ht="14.1" customHeight="1" x14ac:dyDescent="0.25">
      <c r="A41" s="91"/>
      <c r="B41" s="136"/>
      <c r="C41" s="128"/>
      <c r="D41" s="332" t="s">
        <v>821</v>
      </c>
      <c r="E41" s="333"/>
      <c r="F41" s="333"/>
      <c r="G41" s="333"/>
      <c r="H41" s="333"/>
      <c r="I41" s="333"/>
      <c r="J41" s="291">
        <v>9</v>
      </c>
      <c r="K41" s="292"/>
      <c r="L41" s="125"/>
      <c r="M41" s="125"/>
      <c r="N41" s="125"/>
      <c r="O41" s="126"/>
      <c r="P41" s="214"/>
    </row>
    <row r="42" spans="1:37" s="1" customFormat="1" ht="14.1" customHeight="1" x14ac:dyDescent="0.25">
      <c r="A42" s="102"/>
      <c r="B42" s="136"/>
      <c r="C42" s="128"/>
      <c r="D42" s="330" t="s">
        <v>822</v>
      </c>
      <c r="E42" s="331"/>
      <c r="F42" s="331"/>
      <c r="G42" s="331"/>
      <c r="H42" s="331"/>
      <c r="I42" s="331"/>
      <c r="J42" s="289">
        <v>3</v>
      </c>
      <c r="K42" s="290"/>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2" t="s">
        <v>823</v>
      </c>
      <c r="E43" s="333"/>
      <c r="F43" s="333"/>
      <c r="G43" s="333"/>
      <c r="H43" s="333"/>
      <c r="I43" s="333"/>
      <c r="J43" s="291">
        <v>11</v>
      </c>
      <c r="K43" s="292"/>
      <c r="L43" s="125"/>
      <c r="M43" s="125"/>
      <c r="N43" s="125"/>
      <c r="O43" s="126"/>
      <c r="P43" s="214"/>
    </row>
    <row r="44" spans="1:37" ht="14.1" customHeight="1" x14ac:dyDescent="0.25">
      <c r="A44" s="91"/>
      <c r="B44" s="128"/>
      <c r="C44" s="128"/>
      <c r="D44" s="328" t="s">
        <v>827</v>
      </c>
      <c r="E44" s="329"/>
      <c r="F44" s="329"/>
      <c r="G44" s="329"/>
      <c r="H44" s="329"/>
      <c r="I44" s="329"/>
      <c r="J44" s="293">
        <f>SUM(J37:K43)</f>
        <v>628</v>
      </c>
      <c r="K44" s="294"/>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889</v>
      </c>
    </row>
    <row r="48" spans="1:37" ht="14.1" customHeight="1" x14ac:dyDescent="0.25">
      <c r="A48" s="301"/>
      <c r="B48" s="302"/>
      <c r="C48" s="302"/>
      <c r="D48" s="302"/>
      <c r="E48" s="302"/>
      <c r="F48" s="302"/>
      <c r="G48" s="302"/>
      <c r="H48" s="302"/>
      <c r="I48" s="302"/>
      <c r="J48" s="302"/>
      <c r="K48" s="302"/>
      <c r="L48" s="302"/>
      <c r="M48" s="302"/>
      <c r="N48" s="302"/>
      <c r="O48" s="303"/>
    </row>
    <row r="49" spans="1:37" ht="14.1" customHeight="1" x14ac:dyDescent="0.25">
      <c r="A49" s="304"/>
      <c r="B49" s="305"/>
      <c r="C49" s="305"/>
      <c r="D49" s="305"/>
      <c r="E49" s="305"/>
      <c r="F49" s="305"/>
      <c r="G49" s="305"/>
      <c r="H49" s="305"/>
      <c r="I49" s="305"/>
      <c r="J49" s="305"/>
      <c r="K49" s="305"/>
      <c r="L49" s="305"/>
      <c r="M49" s="305"/>
      <c r="N49" s="305"/>
      <c r="O49" s="306"/>
    </row>
    <row r="50" spans="1:37" ht="14.1" customHeight="1" x14ac:dyDescent="0.25">
      <c r="A50" s="304"/>
      <c r="B50" s="305"/>
      <c r="C50" s="305"/>
      <c r="D50" s="305"/>
      <c r="E50" s="305"/>
      <c r="F50" s="305"/>
      <c r="G50" s="305"/>
      <c r="H50" s="305"/>
      <c r="I50" s="305"/>
      <c r="J50" s="305"/>
      <c r="K50" s="305"/>
      <c r="L50" s="305"/>
      <c r="M50" s="305"/>
      <c r="N50" s="305"/>
      <c r="O50" s="306"/>
    </row>
    <row r="51" spans="1:37" ht="14.1" customHeight="1" x14ac:dyDescent="0.25">
      <c r="A51" s="304"/>
      <c r="B51" s="305"/>
      <c r="C51" s="305"/>
      <c r="D51" s="305"/>
      <c r="E51" s="305"/>
      <c r="F51" s="305"/>
      <c r="G51" s="305"/>
      <c r="H51" s="305"/>
      <c r="I51" s="305"/>
      <c r="J51" s="305"/>
      <c r="K51" s="305"/>
      <c r="L51" s="305"/>
      <c r="M51" s="305"/>
      <c r="N51" s="305"/>
      <c r="O51" s="306"/>
    </row>
    <row r="52" spans="1:37" ht="7.5" customHeight="1" x14ac:dyDescent="0.25">
      <c r="A52" s="304"/>
      <c r="B52" s="305"/>
      <c r="C52" s="305"/>
      <c r="D52" s="305"/>
      <c r="E52" s="305"/>
      <c r="F52" s="305"/>
      <c r="G52" s="305"/>
      <c r="H52" s="305"/>
      <c r="I52" s="305"/>
      <c r="J52" s="305"/>
      <c r="K52" s="305"/>
      <c r="L52" s="305"/>
      <c r="M52" s="305"/>
      <c r="N52" s="305"/>
      <c r="O52" s="306"/>
    </row>
    <row r="53" spans="1:37" ht="7.5" customHeight="1" x14ac:dyDescent="0.25">
      <c r="A53" s="304"/>
      <c r="B53" s="305"/>
      <c r="C53" s="305"/>
      <c r="D53" s="305"/>
      <c r="E53" s="305"/>
      <c r="F53" s="305"/>
      <c r="G53" s="305"/>
      <c r="H53" s="305"/>
      <c r="I53" s="305"/>
      <c r="J53" s="305"/>
      <c r="K53" s="305"/>
      <c r="L53" s="305"/>
      <c r="M53" s="305"/>
      <c r="N53" s="305"/>
      <c r="O53" s="306"/>
    </row>
    <row r="54" spans="1:37" ht="7.5" customHeight="1" x14ac:dyDescent="0.25">
      <c r="A54" s="307"/>
      <c r="B54" s="308"/>
      <c r="C54" s="308"/>
      <c r="D54" s="308"/>
      <c r="E54" s="308"/>
      <c r="F54" s="308"/>
      <c r="G54" s="308"/>
      <c r="H54" s="308"/>
      <c r="I54" s="308"/>
      <c r="J54" s="308"/>
      <c r="K54" s="308"/>
      <c r="L54" s="308"/>
      <c r="M54" s="308"/>
      <c r="N54" s="308"/>
      <c r="O54" s="309"/>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902</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2"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1" t="s">
        <v>843</v>
      </c>
      <c r="B1" s="392"/>
      <c r="C1" s="392"/>
      <c r="D1" s="392"/>
      <c r="E1" s="392"/>
      <c r="F1" s="392"/>
      <c r="G1" s="316" t="str">
        <f>'CONTACT INFORMATION'!$A$24</f>
        <v>Alameda</v>
      </c>
      <c r="H1" s="316"/>
      <c r="I1" s="317"/>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6" t="s">
        <v>924</v>
      </c>
      <c r="B3" s="347"/>
      <c r="C3" s="347"/>
      <c r="D3" s="347"/>
      <c r="E3" s="347"/>
      <c r="F3" s="347"/>
      <c r="G3" s="347"/>
      <c r="H3" s="347"/>
      <c r="I3" s="348"/>
      <c r="J3" s="219"/>
      <c r="K3" s="219"/>
      <c r="L3" s="219"/>
      <c r="M3" s="219"/>
      <c r="N3" s="219"/>
      <c r="O3" s="219"/>
      <c r="P3" s="219"/>
      <c r="Q3" s="219"/>
      <c r="R3" s="219"/>
      <c r="S3" s="219"/>
      <c r="T3" s="219"/>
      <c r="U3" s="219"/>
    </row>
    <row r="4" spans="1:21" s="170" customFormat="1" ht="13.8" x14ac:dyDescent="0.25">
      <c r="A4" s="399" t="s">
        <v>883</v>
      </c>
      <c r="B4" s="400"/>
      <c r="C4" s="400"/>
      <c r="D4" s="400"/>
      <c r="E4" s="400"/>
      <c r="F4" s="400"/>
      <c r="G4" s="400"/>
      <c r="H4" s="400"/>
      <c r="I4" s="401"/>
      <c r="J4" s="219"/>
      <c r="K4" s="219"/>
      <c r="L4" s="219"/>
      <c r="M4" s="219"/>
      <c r="N4" s="219"/>
      <c r="O4" s="219"/>
      <c r="P4" s="219"/>
      <c r="Q4" s="219"/>
      <c r="R4" s="219"/>
      <c r="S4" s="219"/>
      <c r="T4" s="219"/>
      <c r="U4" s="219"/>
    </row>
    <row r="5" spans="1:21" s="199" customFormat="1" ht="21" customHeight="1" x14ac:dyDescent="0.25">
      <c r="A5" s="654" t="s">
        <v>884</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7" t="s">
        <v>871</v>
      </c>
      <c r="D9" s="397"/>
      <c r="E9" s="397"/>
      <c r="F9" s="397"/>
      <c r="G9" s="387">
        <v>778</v>
      </c>
      <c r="H9" s="387"/>
      <c r="I9" s="183"/>
    </row>
    <row r="10" spans="1:21" ht="13.8" x14ac:dyDescent="0.25">
      <c r="A10" s="165"/>
      <c r="B10" s="206"/>
      <c r="C10" s="398" t="s">
        <v>872</v>
      </c>
      <c r="D10" s="398"/>
      <c r="E10" s="398"/>
      <c r="F10" s="398"/>
      <c r="G10" s="396">
        <v>525</v>
      </c>
      <c r="H10" s="396"/>
      <c r="I10" s="183"/>
    </row>
    <row r="11" spans="1:21" ht="13.8" x14ac:dyDescent="0.25">
      <c r="A11" s="165"/>
      <c r="B11" s="206"/>
      <c r="C11" s="397" t="s">
        <v>873</v>
      </c>
      <c r="D11" s="397"/>
      <c r="E11" s="397"/>
      <c r="F11" s="397"/>
      <c r="G11" s="387">
        <v>74</v>
      </c>
      <c r="H11" s="387"/>
      <c r="I11" s="183"/>
    </row>
    <row r="12" spans="1:21" ht="14.4" x14ac:dyDescent="0.3">
      <c r="A12" s="165"/>
      <c r="B12" s="177"/>
      <c r="C12" s="299" t="s">
        <v>827</v>
      </c>
      <c r="D12" s="299"/>
      <c r="E12" s="299"/>
      <c r="F12" s="299"/>
      <c r="G12" s="393">
        <f>SUM(G9:H11)</f>
        <v>1377</v>
      </c>
      <c r="H12" s="39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4" t="s">
        <v>874</v>
      </c>
      <c r="C15" s="394"/>
      <c r="D15" s="394"/>
      <c r="E15" s="394"/>
      <c r="F15" s="394"/>
      <c r="G15" s="394"/>
      <c r="H15" s="394"/>
      <c r="I15" s="395"/>
    </row>
    <row r="16" spans="1:21" ht="13.8" x14ac:dyDescent="0.25">
      <c r="A16" s="102"/>
      <c r="B16" s="128"/>
      <c r="C16" s="298" t="s">
        <v>814</v>
      </c>
      <c r="D16" s="298"/>
      <c r="E16" s="298"/>
      <c r="F16" s="298"/>
      <c r="G16" s="387">
        <v>1036</v>
      </c>
      <c r="H16" s="387"/>
      <c r="I16" s="98"/>
    </row>
    <row r="17" spans="1:9" ht="13.8" x14ac:dyDescent="0.25">
      <c r="A17" s="102"/>
      <c r="B17" s="128"/>
      <c r="C17" s="297" t="s">
        <v>815</v>
      </c>
      <c r="D17" s="297"/>
      <c r="E17" s="297"/>
      <c r="F17" s="297"/>
      <c r="G17" s="396">
        <v>341</v>
      </c>
      <c r="H17" s="396"/>
      <c r="I17" s="98"/>
    </row>
    <row r="18" spans="1:9" ht="14.4" x14ac:dyDescent="0.3">
      <c r="A18" s="102"/>
      <c r="B18" s="128"/>
      <c r="C18" s="299" t="s">
        <v>827</v>
      </c>
      <c r="D18" s="299"/>
      <c r="E18" s="299"/>
      <c r="F18" s="299"/>
      <c r="G18" s="406">
        <f>SUM(G16:H17)</f>
        <v>1377</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8" t="s">
        <v>819</v>
      </c>
      <c r="D22" s="298"/>
      <c r="E22" s="298"/>
      <c r="F22" s="298"/>
      <c r="G22" s="387">
        <v>716</v>
      </c>
      <c r="H22" s="387"/>
      <c r="I22" s="98"/>
    </row>
    <row r="23" spans="1:9" ht="13.8" x14ac:dyDescent="0.25">
      <c r="A23" s="102"/>
      <c r="B23" s="128"/>
      <c r="C23" s="297" t="s">
        <v>818</v>
      </c>
      <c r="D23" s="297"/>
      <c r="E23" s="297"/>
      <c r="F23" s="297"/>
      <c r="G23" s="407">
        <v>146</v>
      </c>
      <c r="H23" s="407"/>
      <c r="I23" s="98"/>
    </row>
    <row r="24" spans="1:9" ht="13.8" x14ac:dyDescent="0.25">
      <c r="A24" s="102"/>
      <c r="B24" s="128"/>
      <c r="C24" s="298" t="s">
        <v>817</v>
      </c>
      <c r="D24" s="298"/>
      <c r="E24" s="298"/>
      <c r="F24" s="298"/>
      <c r="G24" s="387">
        <v>409</v>
      </c>
      <c r="H24" s="387"/>
      <c r="I24" s="98"/>
    </row>
    <row r="25" spans="1:9" ht="13.8" x14ac:dyDescent="0.25">
      <c r="A25" s="102"/>
      <c r="B25" s="128"/>
      <c r="C25" s="312" t="s">
        <v>512</v>
      </c>
      <c r="D25" s="312"/>
      <c r="E25" s="312"/>
      <c r="F25" s="312"/>
      <c r="G25" s="396">
        <v>106</v>
      </c>
      <c r="H25" s="396"/>
      <c r="I25" s="98"/>
    </row>
    <row r="26" spans="1:9" ht="14.4" x14ac:dyDescent="0.3">
      <c r="A26" s="102"/>
      <c r="B26" s="128"/>
      <c r="C26" s="299" t="s">
        <v>827</v>
      </c>
      <c r="D26" s="299"/>
      <c r="E26" s="299"/>
      <c r="F26" s="299"/>
      <c r="G26" s="406">
        <f>SUM(G22:H25)</f>
        <v>1377</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889</v>
      </c>
    </row>
    <row r="33" spans="1:9" x14ac:dyDescent="0.25">
      <c r="A33" s="301"/>
      <c r="B33" s="302"/>
      <c r="C33" s="302"/>
      <c r="D33" s="302"/>
      <c r="E33" s="302"/>
      <c r="F33" s="302"/>
      <c r="G33" s="302"/>
      <c r="H33" s="302"/>
      <c r="I33" s="303"/>
    </row>
    <row r="34" spans="1:9" x14ac:dyDescent="0.25">
      <c r="A34" s="304"/>
      <c r="B34" s="305"/>
      <c r="C34" s="305"/>
      <c r="D34" s="305"/>
      <c r="E34" s="305"/>
      <c r="F34" s="305"/>
      <c r="G34" s="305"/>
      <c r="H34" s="305"/>
      <c r="I34" s="306"/>
    </row>
    <row r="35" spans="1:9" x14ac:dyDescent="0.25">
      <c r="A35" s="304"/>
      <c r="B35" s="305"/>
      <c r="C35" s="305"/>
      <c r="D35" s="305"/>
      <c r="E35" s="305"/>
      <c r="F35" s="305"/>
      <c r="G35" s="305"/>
      <c r="H35" s="305"/>
      <c r="I35" s="306"/>
    </row>
    <row r="36" spans="1:9" x14ac:dyDescent="0.25">
      <c r="A36" s="304"/>
      <c r="B36" s="305"/>
      <c r="C36" s="305"/>
      <c r="D36" s="305"/>
      <c r="E36" s="305"/>
      <c r="F36" s="305"/>
      <c r="G36" s="305"/>
      <c r="H36" s="305"/>
      <c r="I36" s="306"/>
    </row>
    <row r="37" spans="1:9" x14ac:dyDescent="0.25">
      <c r="A37" s="304"/>
      <c r="B37" s="305"/>
      <c r="C37" s="305"/>
      <c r="D37" s="305"/>
      <c r="E37" s="305"/>
      <c r="F37" s="305"/>
      <c r="G37" s="305"/>
      <c r="H37" s="305"/>
      <c r="I37" s="306"/>
    </row>
    <row r="38" spans="1:9" x14ac:dyDescent="0.25">
      <c r="A38" s="304"/>
      <c r="B38" s="305"/>
      <c r="C38" s="305"/>
      <c r="D38" s="305"/>
      <c r="E38" s="305"/>
      <c r="F38" s="305"/>
      <c r="G38" s="305"/>
      <c r="H38" s="305"/>
      <c r="I38" s="306"/>
    </row>
    <row r="39" spans="1:9" x14ac:dyDescent="0.25">
      <c r="A39" s="304"/>
      <c r="B39" s="305"/>
      <c r="C39" s="305"/>
      <c r="D39" s="305"/>
      <c r="E39" s="305"/>
      <c r="F39" s="305"/>
      <c r="G39" s="305"/>
      <c r="H39" s="305"/>
      <c r="I39" s="306"/>
    </row>
    <row r="40" spans="1:9" x14ac:dyDescent="0.25">
      <c r="A40" s="304"/>
      <c r="B40" s="305"/>
      <c r="C40" s="305"/>
      <c r="D40" s="305"/>
      <c r="E40" s="305"/>
      <c r="F40" s="305"/>
      <c r="G40" s="305"/>
      <c r="H40" s="305"/>
      <c r="I40" s="306"/>
    </row>
    <row r="41" spans="1:9" x14ac:dyDescent="0.25">
      <c r="A41" s="304"/>
      <c r="B41" s="305"/>
      <c r="C41" s="305"/>
      <c r="D41" s="305"/>
      <c r="E41" s="305"/>
      <c r="F41" s="305"/>
      <c r="G41" s="305"/>
      <c r="H41" s="305"/>
      <c r="I41" s="306"/>
    </row>
    <row r="42" spans="1:9" x14ac:dyDescent="0.25">
      <c r="A42" s="304"/>
      <c r="B42" s="305"/>
      <c r="C42" s="305"/>
      <c r="D42" s="305"/>
      <c r="E42" s="305"/>
      <c r="F42" s="305"/>
      <c r="G42" s="305"/>
      <c r="H42" s="305"/>
      <c r="I42" s="306"/>
    </row>
    <row r="43" spans="1:9" x14ac:dyDescent="0.25">
      <c r="A43" s="304"/>
      <c r="B43" s="305"/>
      <c r="C43" s="305"/>
      <c r="D43" s="305"/>
      <c r="E43" s="305"/>
      <c r="F43" s="305"/>
      <c r="G43" s="305"/>
      <c r="H43" s="305"/>
      <c r="I43" s="306"/>
    </row>
    <row r="44" spans="1:9" x14ac:dyDescent="0.25">
      <c r="A44" s="304"/>
      <c r="B44" s="305"/>
      <c r="C44" s="305"/>
      <c r="D44" s="305"/>
      <c r="E44" s="305"/>
      <c r="F44" s="305"/>
      <c r="G44" s="305"/>
      <c r="H44" s="305"/>
      <c r="I44" s="306"/>
    </row>
    <row r="45" spans="1:9" x14ac:dyDescent="0.25">
      <c r="A45" s="304"/>
      <c r="B45" s="305"/>
      <c r="C45" s="305"/>
      <c r="D45" s="305"/>
      <c r="E45" s="305"/>
      <c r="F45" s="305"/>
      <c r="G45" s="305"/>
      <c r="H45" s="305"/>
      <c r="I45" s="306"/>
    </row>
    <row r="46" spans="1:9" x14ac:dyDescent="0.25">
      <c r="A46" s="304"/>
      <c r="B46" s="305"/>
      <c r="C46" s="305"/>
      <c r="D46" s="305"/>
      <c r="E46" s="305"/>
      <c r="F46" s="305"/>
      <c r="G46" s="305"/>
      <c r="H46" s="305"/>
      <c r="I46" s="306"/>
    </row>
    <row r="47" spans="1:9" x14ac:dyDescent="0.25">
      <c r="A47" s="304"/>
      <c r="B47" s="305"/>
      <c r="C47" s="305"/>
      <c r="D47" s="305"/>
      <c r="E47" s="305"/>
      <c r="F47" s="305"/>
      <c r="G47" s="305"/>
      <c r="H47" s="305"/>
      <c r="I47" s="306"/>
    </row>
    <row r="48" spans="1:9" x14ac:dyDescent="0.25">
      <c r="A48" s="304"/>
      <c r="B48" s="305"/>
      <c r="C48" s="305"/>
      <c r="D48" s="305"/>
      <c r="E48" s="305"/>
      <c r="F48" s="305"/>
      <c r="G48" s="305"/>
      <c r="H48" s="305"/>
      <c r="I48" s="306"/>
    </row>
    <row r="49" spans="1:9" x14ac:dyDescent="0.25">
      <c r="A49" s="304"/>
      <c r="B49" s="305"/>
      <c r="C49" s="305"/>
      <c r="D49" s="305"/>
      <c r="E49" s="305"/>
      <c r="F49" s="305"/>
      <c r="G49" s="305"/>
      <c r="H49" s="305"/>
      <c r="I49" s="306"/>
    </row>
    <row r="50" spans="1:9" x14ac:dyDescent="0.25">
      <c r="A50" s="307"/>
      <c r="B50" s="308"/>
      <c r="C50" s="308"/>
      <c r="D50" s="308"/>
      <c r="E50" s="308"/>
      <c r="F50" s="308"/>
      <c r="G50" s="308"/>
      <c r="H50" s="308"/>
      <c r="I50" s="309"/>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37" zoomScale="92" zoomScaleNormal="92" workbookViewId="0">
      <selection activeCell="M69" sqref="M69"/>
    </sheetView>
  </sheetViews>
  <sheetFormatPr defaultColWidth="9.109375" defaultRowHeight="13.2" x14ac:dyDescent="0.25"/>
  <cols>
    <col min="1" max="11" width="9.109375" style="45"/>
    <col min="12" max="16384" width="9.109375" style="39"/>
  </cols>
  <sheetData>
    <row r="1" spans="1:15" ht="15.6" x14ac:dyDescent="0.3">
      <c r="A1" s="351" t="s">
        <v>846</v>
      </c>
      <c r="B1" s="352"/>
      <c r="C1" s="352"/>
      <c r="D1" s="352"/>
      <c r="E1" s="352"/>
      <c r="F1" s="352"/>
      <c r="G1" s="352"/>
      <c r="H1" s="349" t="str">
        <f>'CONTACT INFORMATION'!$A$24</f>
        <v>Alameda</v>
      </c>
      <c r="I1" s="349"/>
      <c r="J1" s="350"/>
      <c r="K1" s="159"/>
      <c r="L1" s="189"/>
    </row>
    <row r="2" spans="1:15" ht="7.5" customHeight="1" x14ac:dyDescent="0.3">
      <c r="A2" s="57"/>
      <c r="B2" s="57"/>
      <c r="C2" s="57"/>
      <c r="D2" s="57"/>
      <c r="E2" s="57"/>
      <c r="F2" s="57"/>
      <c r="G2" s="57"/>
      <c r="H2" s="57"/>
      <c r="I2" s="57"/>
      <c r="J2" s="57"/>
      <c r="K2" s="224"/>
      <c r="L2" s="189"/>
    </row>
    <row r="3" spans="1:15" ht="13.8" x14ac:dyDescent="0.25">
      <c r="A3" s="417" t="s">
        <v>885</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978</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338" zoomScale="102" zoomScaleNormal="102" workbookViewId="0">
      <selection activeCell="A147" sqref="A147:J174"/>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1" t="s">
        <v>848</v>
      </c>
      <c r="B1" s="352"/>
      <c r="C1" s="352"/>
      <c r="D1" s="352"/>
      <c r="E1" s="352"/>
      <c r="F1" s="352"/>
      <c r="G1" s="352"/>
      <c r="H1" s="349" t="str">
        <f>'CONTACT INFORMATION'!$A$24</f>
        <v>Alameda</v>
      </c>
      <c r="I1" s="349"/>
      <c r="J1" s="350"/>
    </row>
    <row r="2" spans="1:13" ht="9" customHeight="1" x14ac:dyDescent="0.25">
      <c r="A2" s="45"/>
      <c r="B2" s="45"/>
      <c r="C2" s="45"/>
      <c r="D2" s="45"/>
      <c r="E2" s="45"/>
      <c r="F2" s="45"/>
      <c r="G2" s="45"/>
      <c r="H2" s="45"/>
      <c r="I2" s="45"/>
      <c r="J2" s="45"/>
    </row>
    <row r="3" spans="1:13" ht="12" customHeight="1" x14ac:dyDescent="0.25">
      <c r="A3" s="500" t="s">
        <v>915</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7" t="s">
        <v>836</v>
      </c>
      <c r="B9" s="237"/>
      <c r="C9" s="237"/>
      <c r="D9" s="237"/>
      <c r="E9" s="237"/>
      <c r="F9" s="237"/>
      <c r="G9" s="237"/>
      <c r="H9" s="237"/>
      <c r="I9" s="237"/>
      <c r="J9" s="237"/>
    </row>
    <row r="10" spans="1:13" ht="14.1" customHeight="1" x14ac:dyDescent="0.25">
      <c r="A10" s="237"/>
      <c r="B10" s="237"/>
      <c r="C10" s="237"/>
      <c r="D10" s="237"/>
      <c r="E10" s="237"/>
      <c r="F10" s="237"/>
      <c r="G10" s="237"/>
      <c r="H10" s="237"/>
      <c r="I10" s="237"/>
      <c r="J10" s="237"/>
    </row>
    <row r="11" spans="1:13" ht="14.1" customHeight="1" x14ac:dyDescent="0.25">
      <c r="A11" s="237"/>
      <c r="B11" s="237"/>
      <c r="C11" s="237"/>
      <c r="D11" s="237"/>
      <c r="E11" s="237"/>
      <c r="F11" s="237"/>
      <c r="G11" s="237"/>
      <c r="H11" s="237"/>
      <c r="I11" s="237"/>
      <c r="J11" s="237"/>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7" t="s">
        <v>916</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1" t="s">
        <v>848</v>
      </c>
      <c r="B65" s="352"/>
      <c r="C65" s="352"/>
      <c r="D65" s="352"/>
      <c r="E65" s="352"/>
      <c r="F65" s="352"/>
      <c r="G65" s="352"/>
      <c r="H65" s="349" t="str">
        <f>'CONTACT INFORMATION'!$A$24</f>
        <v>Alameda</v>
      </c>
      <c r="I65" s="349"/>
      <c r="J65" s="350"/>
    </row>
    <row r="66" spans="1:10" ht="12" customHeight="1" x14ac:dyDescent="0.25">
      <c r="A66" s="74"/>
      <c r="B66" s="74"/>
      <c r="C66" s="74"/>
      <c r="D66" s="74"/>
      <c r="E66" s="74"/>
      <c r="F66" s="74"/>
      <c r="G66" s="74"/>
      <c r="H66" s="74"/>
      <c r="I66" s="74"/>
      <c r="J66" s="74"/>
    </row>
    <row r="67" spans="1:10" ht="12.75" customHeight="1" x14ac:dyDescent="0.25">
      <c r="B67" s="281" t="s">
        <v>538</v>
      </c>
      <c r="C67" s="281"/>
      <c r="D67" s="281"/>
      <c r="E67" s="281"/>
      <c r="F67" s="281"/>
      <c r="G67" s="281"/>
      <c r="H67" s="281"/>
      <c r="I67" s="281"/>
      <c r="J67" s="56"/>
    </row>
    <row r="68" spans="1:10" ht="12.75" customHeight="1" x14ac:dyDescent="0.25">
      <c r="A68" s="56"/>
      <c r="B68" s="281"/>
      <c r="C68" s="281"/>
      <c r="D68" s="281"/>
      <c r="E68" s="281"/>
      <c r="F68" s="281"/>
      <c r="G68" s="281"/>
      <c r="H68" s="281"/>
      <c r="I68" s="281"/>
      <c r="J68" s="56"/>
    </row>
    <row r="69" spans="1:10" x14ac:dyDescent="0.25">
      <c r="A69" s="56"/>
      <c r="B69" s="281"/>
      <c r="C69" s="281"/>
      <c r="D69" s="281"/>
      <c r="E69" s="281"/>
      <c r="F69" s="281"/>
      <c r="G69" s="281"/>
      <c r="H69" s="281"/>
      <c r="I69" s="281"/>
      <c r="J69" s="56"/>
    </row>
    <row r="70" spans="1:10" ht="12.9" customHeight="1" x14ac:dyDescent="0.25">
      <c r="A70" s="56"/>
      <c r="B70" s="115"/>
      <c r="C70" s="115"/>
      <c r="D70" s="115"/>
      <c r="E70" s="115"/>
      <c r="F70" s="115"/>
      <c r="G70" s="115"/>
      <c r="H70" s="115"/>
      <c r="I70" s="115"/>
      <c r="J70" s="115"/>
    </row>
    <row r="71" spans="1:10" ht="12.75" customHeight="1" x14ac:dyDescent="0.25">
      <c r="A71" s="56"/>
      <c r="B71" s="281" t="s">
        <v>214</v>
      </c>
      <c r="C71" s="281"/>
      <c r="D71" s="281"/>
      <c r="E71" s="281"/>
      <c r="F71" s="281"/>
      <c r="G71" s="281"/>
      <c r="H71" s="281"/>
      <c r="I71" s="281"/>
      <c r="J71" s="56"/>
    </row>
    <row r="72" spans="1:10" ht="12.75" customHeight="1" x14ac:dyDescent="0.25">
      <c r="A72" s="56"/>
      <c r="B72" s="281"/>
      <c r="C72" s="281"/>
      <c r="D72" s="281"/>
      <c r="E72" s="281"/>
      <c r="F72" s="281"/>
      <c r="G72" s="281"/>
      <c r="H72" s="281"/>
      <c r="I72" s="281"/>
      <c r="J72" s="56"/>
    </row>
    <row r="73" spans="1:10" x14ac:dyDescent="0.25">
      <c r="A73" s="56"/>
      <c r="B73" s="281"/>
      <c r="C73" s="281"/>
      <c r="D73" s="281"/>
      <c r="E73" s="281"/>
      <c r="F73" s="281"/>
      <c r="G73" s="281"/>
      <c r="H73" s="281"/>
      <c r="I73" s="281"/>
      <c r="J73" s="56"/>
    </row>
    <row r="74" spans="1:10" ht="12.75" customHeight="1" x14ac:dyDescent="0.25">
      <c r="A74" s="56"/>
      <c r="B74" s="281"/>
      <c r="C74" s="281"/>
      <c r="D74" s="281"/>
      <c r="E74" s="281"/>
      <c r="F74" s="281"/>
      <c r="G74" s="281"/>
      <c r="H74" s="281"/>
      <c r="I74" s="281"/>
      <c r="J74" s="56"/>
    </row>
    <row r="75" spans="1:10" ht="12.9" customHeight="1" x14ac:dyDescent="0.25">
      <c r="A75" s="56"/>
      <c r="B75" s="281"/>
      <c r="C75" s="281"/>
      <c r="D75" s="281"/>
      <c r="E75" s="281"/>
      <c r="F75" s="281"/>
      <c r="G75" s="281"/>
      <c r="H75" s="281"/>
      <c r="I75" s="281"/>
      <c r="J75" s="115"/>
    </row>
    <row r="76" spans="1:10" ht="12.9" customHeight="1" x14ac:dyDescent="0.25">
      <c r="A76" s="56"/>
      <c r="B76" s="115"/>
      <c r="C76" s="115"/>
      <c r="D76" s="115"/>
      <c r="E76" s="115"/>
      <c r="F76" s="115"/>
      <c r="G76" s="115"/>
      <c r="H76" s="115"/>
      <c r="I76" s="115"/>
      <c r="J76" s="115"/>
    </row>
    <row r="77" spans="1:10" ht="12.75" customHeight="1" x14ac:dyDescent="0.25">
      <c r="A77" s="45"/>
      <c r="B77" s="281" t="s">
        <v>833</v>
      </c>
      <c r="C77" s="281"/>
      <c r="D77" s="281"/>
      <c r="E77" s="281"/>
      <c r="F77" s="281"/>
      <c r="G77" s="281"/>
      <c r="H77" s="281"/>
      <c r="I77" s="281"/>
      <c r="J77" s="56"/>
    </row>
    <row r="78" spans="1:10" ht="12.75" customHeight="1" x14ac:dyDescent="0.25">
      <c r="A78" s="45"/>
      <c r="B78" s="281"/>
      <c r="C78" s="281"/>
      <c r="D78" s="281"/>
      <c r="E78" s="281"/>
      <c r="F78" s="281"/>
      <c r="G78" s="281"/>
      <c r="H78" s="281"/>
      <c r="I78" s="281"/>
      <c r="J78" s="56"/>
    </row>
    <row r="79" spans="1:10" ht="12.9" customHeight="1" x14ac:dyDescent="0.25">
      <c r="A79" s="45"/>
      <c r="B79" s="281"/>
      <c r="C79" s="281"/>
      <c r="D79" s="281"/>
      <c r="E79" s="281"/>
      <c r="F79" s="281"/>
      <c r="G79" s="281"/>
      <c r="H79" s="281"/>
      <c r="I79" s="281"/>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81" t="s">
        <v>834</v>
      </c>
      <c r="C86" s="281"/>
      <c r="D86" s="281"/>
      <c r="E86" s="281"/>
      <c r="F86" s="281"/>
      <c r="G86" s="281"/>
      <c r="H86" s="281"/>
      <c r="I86" s="281"/>
      <c r="J86" s="74"/>
    </row>
    <row r="87" spans="1:10" x14ac:dyDescent="0.25">
      <c r="A87" s="45"/>
      <c r="B87" s="281"/>
      <c r="C87" s="281"/>
      <c r="D87" s="281"/>
      <c r="E87" s="281"/>
      <c r="F87" s="281"/>
      <c r="G87" s="281"/>
      <c r="H87" s="281"/>
      <c r="I87" s="281"/>
      <c r="J87" s="74"/>
    </row>
    <row r="88" spans="1:10" x14ac:dyDescent="0.25">
      <c r="A88" s="45"/>
      <c r="B88" s="281"/>
      <c r="C88" s="281"/>
      <c r="D88" s="281"/>
      <c r="E88" s="281"/>
      <c r="F88" s="281"/>
      <c r="G88" s="281"/>
      <c r="H88" s="281"/>
      <c r="I88" s="281"/>
      <c r="J88" s="74"/>
    </row>
    <row r="89" spans="1:10" ht="12.9" customHeight="1" x14ac:dyDescent="0.25">
      <c r="A89" s="45"/>
      <c r="B89" s="201"/>
      <c r="C89" s="201"/>
      <c r="D89" s="201"/>
      <c r="E89" s="201"/>
      <c r="F89" s="201"/>
      <c r="G89" s="201"/>
      <c r="H89" s="201"/>
      <c r="I89" s="201"/>
      <c r="J89" s="201"/>
    </row>
    <row r="90" spans="1:10" ht="12.75" customHeight="1" x14ac:dyDescent="0.25">
      <c r="A90" s="45"/>
      <c r="B90" s="281" t="s">
        <v>812</v>
      </c>
      <c r="C90" s="281"/>
      <c r="D90" s="281"/>
      <c r="E90" s="281"/>
      <c r="F90" s="281"/>
      <c r="G90" s="281"/>
      <c r="H90" s="281"/>
      <c r="I90" s="281"/>
      <c r="J90" s="74"/>
    </row>
    <row r="91" spans="1:10" ht="24.75" customHeight="1" x14ac:dyDescent="0.25">
      <c r="A91" s="45"/>
      <c r="B91" s="281"/>
      <c r="C91" s="281"/>
      <c r="D91" s="281"/>
      <c r="E91" s="281"/>
      <c r="F91" s="281"/>
      <c r="G91" s="281"/>
      <c r="H91" s="281"/>
      <c r="I91" s="28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921</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2" t="s">
        <v>917</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1" t="s">
        <v>848</v>
      </c>
      <c r="B125" s="352"/>
      <c r="C125" s="352"/>
      <c r="D125" s="352"/>
      <c r="E125" s="352"/>
      <c r="F125" s="352"/>
      <c r="G125" s="352"/>
      <c r="H125" s="349" t="str">
        <f>'CONTACT INFORMATION'!$A$24</f>
        <v>Alameda</v>
      </c>
      <c r="I125" s="349"/>
      <c r="J125" s="350"/>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925</v>
      </c>
      <c r="F128" s="507"/>
      <c r="G128" s="507"/>
      <c r="H128" s="507"/>
      <c r="I128" s="507"/>
      <c r="J128" s="508"/>
    </row>
    <row r="129" spans="1:16" ht="12.75" customHeight="1" x14ac:dyDescent="0.25">
      <c r="A129" s="495" t="s">
        <v>913</v>
      </c>
      <c r="B129" s="496"/>
      <c r="C129" s="496"/>
      <c r="D129" s="497"/>
      <c r="E129" s="509"/>
      <c r="F129" s="510"/>
      <c r="G129" s="510"/>
      <c r="H129" s="510"/>
      <c r="I129" s="510"/>
      <c r="J129" s="511"/>
    </row>
    <row r="130" spans="1:16" x14ac:dyDescent="0.25">
      <c r="A130" s="498" t="s">
        <v>914</v>
      </c>
      <c r="B130" s="499"/>
      <c r="C130" s="499"/>
      <c r="D130" s="499"/>
      <c r="E130" s="514" t="s">
        <v>473</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v>3781334</v>
      </c>
      <c r="F132" s="449"/>
      <c r="G132" s="449"/>
      <c r="H132" s="449"/>
      <c r="I132" s="450"/>
      <c r="J132" s="450"/>
    </row>
    <row r="133" spans="1:16" x14ac:dyDescent="0.25">
      <c r="A133" s="503" t="s">
        <v>528</v>
      </c>
      <c r="B133" s="503"/>
      <c r="C133" s="503"/>
      <c r="D133" s="503"/>
      <c r="E133" s="432">
        <f>280668-84833</f>
        <v>195835</v>
      </c>
      <c r="F133" s="432"/>
      <c r="G133" s="433"/>
      <c r="H133" s="433"/>
      <c r="I133" s="448"/>
      <c r="J133" s="448"/>
    </row>
    <row r="134" spans="1:16" x14ac:dyDescent="0.25">
      <c r="A134" s="502" t="s">
        <v>529</v>
      </c>
      <c r="B134" s="502"/>
      <c r="C134" s="502"/>
      <c r="D134" s="502"/>
      <c r="E134" s="449">
        <v>1398379</v>
      </c>
      <c r="F134" s="449"/>
      <c r="G134" s="449"/>
      <c r="H134" s="449"/>
      <c r="I134" s="450"/>
      <c r="J134" s="450"/>
    </row>
    <row r="135" spans="1:16" x14ac:dyDescent="0.25">
      <c r="A135" s="503" t="s">
        <v>530</v>
      </c>
      <c r="B135" s="503"/>
      <c r="C135" s="503"/>
      <c r="D135" s="503"/>
      <c r="E135" s="432"/>
      <c r="F135" s="432"/>
      <c r="G135" s="433"/>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v>28741</v>
      </c>
      <c r="F137" s="432"/>
      <c r="G137" s="433"/>
      <c r="H137" s="433"/>
      <c r="I137" s="448"/>
      <c r="J137" s="448"/>
    </row>
    <row r="138" spans="1:16" x14ac:dyDescent="0.25">
      <c r="A138" s="501" t="s">
        <v>537</v>
      </c>
      <c r="B138" s="502"/>
      <c r="C138" s="502"/>
      <c r="D138" s="502"/>
      <c r="E138" s="444"/>
      <c r="F138" s="444"/>
      <c r="G138" s="444"/>
      <c r="H138" s="444"/>
      <c r="I138" s="438"/>
      <c r="J138" s="438"/>
    </row>
    <row r="139" spans="1:16" x14ac:dyDescent="0.25">
      <c r="A139" s="440" t="s">
        <v>931</v>
      </c>
      <c r="B139" s="430"/>
      <c r="C139" s="430"/>
      <c r="D139" s="431"/>
      <c r="E139" s="432">
        <v>39380</v>
      </c>
      <c r="F139" s="432"/>
      <c r="G139" s="433"/>
      <c r="H139" s="433"/>
      <c r="I139" s="433">
        <v>219612</v>
      </c>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5443669</v>
      </c>
      <c r="F142" s="437"/>
      <c r="G142" s="437">
        <f>SUM(G132:G141)</f>
        <v>0</v>
      </c>
      <c r="H142" s="437"/>
      <c r="I142" s="437">
        <f>SUM(I132:I141)</f>
        <v>219612</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941</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1" t="s">
        <v>848</v>
      </c>
      <c r="B177" s="352"/>
      <c r="C177" s="352"/>
      <c r="D177" s="352"/>
      <c r="E177" s="352"/>
      <c r="F177" s="352"/>
      <c r="G177" s="352"/>
      <c r="H177" s="349" t="str">
        <f>'CONTACT INFORMATION'!$A$24</f>
        <v>Alameda</v>
      </c>
      <c r="I177" s="349"/>
      <c r="J177" s="350"/>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926</v>
      </c>
      <c r="F180" s="507"/>
      <c r="G180" s="507"/>
      <c r="H180" s="507"/>
      <c r="I180" s="507"/>
      <c r="J180" s="508"/>
    </row>
    <row r="181" spans="1:20" ht="12.75" customHeight="1" x14ac:dyDescent="0.25">
      <c r="A181" s="495" t="s">
        <v>913</v>
      </c>
      <c r="B181" s="496"/>
      <c r="C181" s="496"/>
      <c r="D181" s="497"/>
      <c r="E181" s="509"/>
      <c r="F181" s="510"/>
      <c r="G181" s="510"/>
      <c r="H181" s="510"/>
      <c r="I181" s="510"/>
      <c r="J181" s="511"/>
    </row>
    <row r="182" spans="1:20" x14ac:dyDescent="0.25">
      <c r="A182" s="498" t="s">
        <v>914</v>
      </c>
      <c r="B182" s="499"/>
      <c r="C182" s="499"/>
      <c r="D182" s="499"/>
      <c r="E182" s="471" t="s">
        <v>489</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c r="F184" s="449"/>
      <c r="G184" s="449">
        <v>1844481</v>
      </c>
      <c r="H184" s="449"/>
      <c r="I184" s="450"/>
      <c r="J184" s="450"/>
    </row>
    <row r="185" spans="1:20" x14ac:dyDescent="0.25">
      <c r="A185" s="445" t="s">
        <v>528</v>
      </c>
      <c r="B185" s="446"/>
      <c r="C185" s="446"/>
      <c r="D185" s="447"/>
      <c r="E185" s="432"/>
      <c r="F185" s="432"/>
      <c r="G185" s="433">
        <f>185893-5552</f>
        <v>180341</v>
      </c>
      <c r="H185" s="433"/>
      <c r="I185" s="448"/>
      <c r="J185" s="448"/>
    </row>
    <row r="186" spans="1:20" x14ac:dyDescent="0.25">
      <c r="A186" s="441" t="s">
        <v>529</v>
      </c>
      <c r="B186" s="442"/>
      <c r="C186" s="442"/>
      <c r="D186" s="443"/>
      <c r="E186" s="449"/>
      <c r="F186" s="449"/>
      <c r="G186" s="449">
        <v>408306</v>
      </c>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v>514718</v>
      </c>
      <c r="H189" s="433"/>
      <c r="I189" s="448"/>
      <c r="J189" s="448"/>
    </row>
    <row r="190" spans="1:20" x14ac:dyDescent="0.25">
      <c r="A190" s="441" t="s">
        <v>537</v>
      </c>
      <c r="B190" s="442"/>
      <c r="C190" s="442"/>
      <c r="D190" s="443"/>
      <c r="E190" s="444"/>
      <c r="F190" s="444"/>
      <c r="G190" s="444"/>
      <c r="H190" s="444"/>
      <c r="I190" s="438"/>
      <c r="J190" s="438"/>
    </row>
    <row r="191" spans="1:20" x14ac:dyDescent="0.25">
      <c r="A191" s="429" t="s">
        <v>931</v>
      </c>
      <c r="B191" s="430"/>
      <c r="C191" s="430"/>
      <c r="D191" s="431"/>
      <c r="E191" s="432"/>
      <c r="F191" s="432"/>
      <c r="G191" s="433">
        <v>26192</v>
      </c>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0</v>
      </c>
      <c r="F194" s="437"/>
      <c r="G194" s="437">
        <f>SUM(G184:G193)</f>
        <v>2974038</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1" t="s">
        <v>961</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1" t="s">
        <v>848</v>
      </c>
      <c r="B230" s="352"/>
      <c r="C230" s="352"/>
      <c r="D230" s="352"/>
      <c r="E230" s="352"/>
      <c r="F230" s="352"/>
      <c r="G230" s="352"/>
      <c r="H230" s="349" t="str">
        <f>'CONTACT INFORMATION'!$A$24</f>
        <v>Alameda</v>
      </c>
      <c r="I230" s="349"/>
      <c r="J230" s="350"/>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t="s">
        <v>927</v>
      </c>
      <c r="F233" s="507"/>
      <c r="G233" s="507"/>
      <c r="H233" s="507"/>
      <c r="I233" s="507"/>
      <c r="J233" s="508"/>
    </row>
    <row r="234" spans="1:10" ht="12.75" customHeight="1" x14ac:dyDescent="0.25">
      <c r="A234" s="495" t="s">
        <v>913</v>
      </c>
      <c r="B234" s="496"/>
      <c r="C234" s="496"/>
      <c r="D234" s="497"/>
      <c r="E234" s="509"/>
      <c r="F234" s="510"/>
      <c r="G234" s="510"/>
      <c r="H234" s="510"/>
      <c r="I234" s="510"/>
      <c r="J234" s="511"/>
    </row>
    <row r="235" spans="1:10" x14ac:dyDescent="0.25">
      <c r="A235" s="524" t="s">
        <v>914</v>
      </c>
      <c r="B235" s="525"/>
      <c r="C235" s="525"/>
      <c r="D235" s="526"/>
      <c r="E235" s="521" t="s">
        <v>326</v>
      </c>
      <c r="F235" s="522"/>
      <c r="G235" s="522"/>
      <c r="H235" s="522"/>
      <c r="I235" s="522"/>
      <c r="J235" s="52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v>429442</v>
      </c>
      <c r="H237" s="449"/>
      <c r="I237" s="450"/>
      <c r="J237" s="450"/>
    </row>
    <row r="238" spans="1:10" x14ac:dyDescent="0.25">
      <c r="A238" s="445" t="s">
        <v>528</v>
      </c>
      <c r="B238" s="446"/>
      <c r="C238" s="446"/>
      <c r="D238" s="447"/>
      <c r="E238" s="432"/>
      <c r="F238" s="432"/>
      <c r="G238" s="433">
        <v>2523</v>
      </c>
      <c r="H238" s="433"/>
      <c r="I238" s="448"/>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t="s">
        <v>931</v>
      </c>
      <c r="B244" s="430"/>
      <c r="C244" s="430"/>
      <c r="D244" s="431"/>
      <c r="E244" s="432"/>
      <c r="F244" s="432"/>
      <c r="G244" s="433">
        <v>261</v>
      </c>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432226</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1" t="s">
        <v>962</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1" t="s">
        <v>848</v>
      </c>
      <c r="B288" s="352"/>
      <c r="C288" s="352"/>
      <c r="D288" s="352"/>
      <c r="E288" s="352"/>
      <c r="F288" s="352"/>
      <c r="G288" s="352"/>
      <c r="H288" s="349" t="str">
        <f>'CONTACT INFORMATION'!$A$24</f>
        <v>Alameda</v>
      </c>
      <c r="I288" s="349"/>
      <c r="J288" s="350"/>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t="s">
        <v>928</v>
      </c>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7" t="s">
        <v>808</v>
      </c>
      <c r="B293" s="528"/>
      <c r="C293" s="528"/>
      <c r="D293" s="529"/>
      <c r="E293" s="471" t="s">
        <v>470</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v>534357</v>
      </c>
      <c r="H295" s="449"/>
      <c r="I295" s="450"/>
      <c r="J295" s="450"/>
    </row>
    <row r="296" spans="1:10" x14ac:dyDescent="0.25">
      <c r="A296" s="445" t="s">
        <v>528</v>
      </c>
      <c r="B296" s="446"/>
      <c r="C296" s="446"/>
      <c r="D296" s="447"/>
      <c r="E296" s="432"/>
      <c r="F296" s="432"/>
      <c r="G296" s="433"/>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534357</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1" t="s">
        <v>968</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1" t="s">
        <v>848</v>
      </c>
      <c r="B346" s="352"/>
      <c r="C346" s="352"/>
      <c r="D346" s="352"/>
      <c r="E346" s="352"/>
      <c r="F346" s="352"/>
      <c r="G346" s="352"/>
      <c r="H346" s="349" t="str">
        <f>'CONTACT INFORMATION'!$A$24</f>
        <v>Alameda</v>
      </c>
      <c r="I346" s="349"/>
      <c r="J346" s="350"/>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30" t="s">
        <v>929</v>
      </c>
      <c r="F349" s="531"/>
      <c r="G349" s="531"/>
      <c r="H349" s="531"/>
      <c r="I349" s="531"/>
      <c r="J349" s="532"/>
    </row>
    <row r="350" spans="1:10" x14ac:dyDescent="0.25">
      <c r="A350" s="495" t="s">
        <v>853</v>
      </c>
      <c r="B350" s="496"/>
      <c r="C350" s="496"/>
      <c r="D350" s="497"/>
      <c r="E350" s="533"/>
      <c r="F350" s="534"/>
      <c r="G350" s="534"/>
      <c r="H350" s="534"/>
      <c r="I350" s="534"/>
      <c r="J350" s="535"/>
    </row>
    <row r="351" spans="1:10" x14ac:dyDescent="0.25">
      <c r="A351" s="527" t="s">
        <v>808</v>
      </c>
      <c r="B351" s="528"/>
      <c r="C351" s="528"/>
      <c r="D351" s="529"/>
      <c r="E351" s="471" t="s">
        <v>498</v>
      </c>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0</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1" t="s">
        <v>969</v>
      </c>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1" t="s">
        <v>848</v>
      </c>
      <c r="B404" s="352"/>
      <c r="C404" s="352"/>
      <c r="D404" s="352"/>
      <c r="E404" s="352"/>
      <c r="F404" s="352"/>
      <c r="G404" s="352"/>
      <c r="H404" s="349" t="str">
        <f>'CONTACT INFORMATION'!$A$24</f>
        <v>Alameda</v>
      </c>
      <c r="I404" s="349"/>
      <c r="J404" s="350"/>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30" t="s">
        <v>930</v>
      </c>
      <c r="F407" s="531"/>
      <c r="G407" s="531"/>
      <c r="H407" s="531"/>
      <c r="I407" s="531"/>
      <c r="J407" s="532"/>
    </row>
    <row r="408" spans="1:10" x14ac:dyDescent="0.25">
      <c r="A408" s="495" t="s">
        <v>853</v>
      </c>
      <c r="B408" s="496"/>
      <c r="C408" s="496"/>
      <c r="D408" s="497"/>
      <c r="E408" s="533"/>
      <c r="F408" s="534"/>
      <c r="G408" s="534"/>
      <c r="H408" s="534"/>
      <c r="I408" s="534"/>
      <c r="J408" s="535"/>
    </row>
    <row r="409" spans="1:10" x14ac:dyDescent="0.25">
      <c r="A409" s="527" t="s">
        <v>808</v>
      </c>
      <c r="B409" s="528"/>
      <c r="C409" s="528"/>
      <c r="D409" s="529"/>
      <c r="E409" s="471" t="s">
        <v>517</v>
      </c>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v>84833</v>
      </c>
      <c r="F412" s="432"/>
      <c r="G412" s="433">
        <v>5552</v>
      </c>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84833</v>
      </c>
      <c r="F421" s="437"/>
      <c r="G421" s="437">
        <f>SUM(G411:G420)</f>
        <v>5552</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1" t="s">
        <v>970</v>
      </c>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1" t="s">
        <v>848</v>
      </c>
      <c r="B462" s="352"/>
      <c r="C462" s="352"/>
      <c r="D462" s="352"/>
      <c r="E462" s="352"/>
      <c r="F462" s="352"/>
      <c r="G462" s="352"/>
      <c r="H462" s="349" t="str">
        <f>'CONTACT INFORMATION'!$A$24</f>
        <v>Alameda</v>
      </c>
      <c r="I462" s="349"/>
      <c r="J462" s="350"/>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36" t="s">
        <v>943</v>
      </c>
      <c r="F465" s="537"/>
      <c r="G465" s="537"/>
      <c r="H465" s="537"/>
      <c r="I465" s="537"/>
      <c r="J465" s="538"/>
    </row>
    <row r="466" spans="1:10" x14ac:dyDescent="0.25">
      <c r="A466" s="495" t="s">
        <v>853</v>
      </c>
      <c r="B466" s="496"/>
      <c r="C466" s="496"/>
      <c r="D466" s="497"/>
      <c r="E466" s="539"/>
      <c r="F466" s="540"/>
      <c r="G466" s="540"/>
      <c r="H466" s="540"/>
      <c r="I466" s="540"/>
      <c r="J466" s="541"/>
    </row>
    <row r="467" spans="1:10" x14ac:dyDescent="0.25">
      <c r="A467" s="527" t="s">
        <v>808</v>
      </c>
      <c r="B467" s="528"/>
      <c r="C467" s="528"/>
      <c r="D467" s="529"/>
      <c r="E467" s="471" t="s">
        <v>510</v>
      </c>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v>59758.37</v>
      </c>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59758.37</v>
      </c>
      <c r="F479" s="437"/>
      <c r="G479" s="437">
        <f>SUM(G469:G478)</f>
        <v>0</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1" t="s">
        <v>971</v>
      </c>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1" t="s">
        <v>848</v>
      </c>
      <c r="B520" s="352"/>
      <c r="C520" s="352"/>
      <c r="D520" s="352"/>
      <c r="E520" s="352"/>
      <c r="F520" s="352"/>
      <c r="G520" s="352"/>
      <c r="H520" s="349" t="str">
        <f>'CONTACT INFORMATION'!$A$24</f>
        <v>Alameda</v>
      </c>
      <c r="I520" s="349"/>
      <c r="J520" s="350"/>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36" t="s">
        <v>944</v>
      </c>
      <c r="F523" s="537"/>
      <c r="G523" s="537"/>
      <c r="H523" s="537"/>
      <c r="I523" s="537"/>
      <c r="J523" s="538"/>
    </row>
    <row r="524" spans="1:10" ht="12.75" customHeight="1" x14ac:dyDescent="0.25">
      <c r="A524" s="495" t="s">
        <v>853</v>
      </c>
      <c r="B524" s="496"/>
      <c r="C524" s="496"/>
      <c r="D524" s="497"/>
      <c r="E524" s="539"/>
      <c r="F524" s="540"/>
      <c r="G524" s="540"/>
      <c r="H524" s="540"/>
      <c r="I524" s="540"/>
      <c r="J524" s="541"/>
    </row>
    <row r="525" spans="1:10" x14ac:dyDescent="0.25">
      <c r="A525" s="527" t="s">
        <v>808</v>
      </c>
      <c r="B525" s="528"/>
      <c r="C525" s="528"/>
      <c r="D525" s="529"/>
      <c r="E525" s="471" t="s">
        <v>510</v>
      </c>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v>18253.45</v>
      </c>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18253.45</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1" t="s">
        <v>954</v>
      </c>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1" t="s">
        <v>848</v>
      </c>
      <c r="B578" s="352"/>
      <c r="C578" s="352"/>
      <c r="D578" s="352"/>
      <c r="E578" s="352"/>
      <c r="F578" s="352"/>
      <c r="G578" s="352"/>
      <c r="H578" s="349" t="str">
        <f>'CONTACT INFORMATION'!$A$24</f>
        <v>Alameda</v>
      </c>
      <c r="I578" s="349"/>
      <c r="J578" s="350"/>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36" t="s">
        <v>945</v>
      </c>
      <c r="F581" s="537"/>
      <c r="G581" s="537"/>
      <c r="H581" s="537"/>
      <c r="I581" s="537"/>
      <c r="J581" s="538"/>
    </row>
    <row r="582" spans="1:10" ht="12.75" customHeight="1" x14ac:dyDescent="0.25">
      <c r="A582" s="495" t="s">
        <v>853</v>
      </c>
      <c r="B582" s="496"/>
      <c r="C582" s="496"/>
      <c r="D582" s="497"/>
      <c r="E582" s="539"/>
      <c r="F582" s="540"/>
      <c r="G582" s="540"/>
      <c r="H582" s="540"/>
      <c r="I582" s="540"/>
      <c r="J582" s="541"/>
    </row>
    <row r="583" spans="1:10" x14ac:dyDescent="0.25">
      <c r="A583" s="527" t="s">
        <v>808</v>
      </c>
      <c r="B583" s="528"/>
      <c r="C583" s="528"/>
      <c r="D583" s="529"/>
      <c r="E583" s="471" t="s">
        <v>510</v>
      </c>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v>23808.799999999999</v>
      </c>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23808.799999999999</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1" t="s">
        <v>972</v>
      </c>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1" t="s">
        <v>848</v>
      </c>
      <c r="B636" s="352"/>
      <c r="C636" s="352"/>
      <c r="D636" s="352"/>
      <c r="E636" s="352"/>
      <c r="F636" s="352"/>
      <c r="G636" s="352"/>
      <c r="H636" s="349" t="str">
        <f>'CONTACT INFORMATION'!$A$24</f>
        <v>Alameda</v>
      </c>
      <c r="I636" s="349"/>
      <c r="J636" s="350"/>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36" t="s">
        <v>946</v>
      </c>
      <c r="F639" s="537"/>
      <c r="G639" s="537"/>
      <c r="H639" s="537"/>
      <c r="I639" s="537"/>
      <c r="J639" s="538"/>
    </row>
    <row r="640" spans="1:10" x14ac:dyDescent="0.25">
      <c r="A640" s="495" t="s">
        <v>853</v>
      </c>
      <c r="B640" s="496"/>
      <c r="C640" s="496"/>
      <c r="D640" s="497"/>
      <c r="E640" s="539"/>
      <c r="F640" s="540"/>
      <c r="G640" s="540"/>
      <c r="H640" s="540"/>
      <c r="I640" s="540"/>
      <c r="J640" s="541"/>
    </row>
    <row r="641" spans="1:10" x14ac:dyDescent="0.25">
      <c r="A641" s="527" t="s">
        <v>808</v>
      </c>
      <c r="B641" s="528"/>
      <c r="C641" s="528"/>
      <c r="D641" s="529"/>
      <c r="E641" s="471" t="s">
        <v>510</v>
      </c>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v>104934.25</v>
      </c>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104934.25</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1" t="s">
        <v>973</v>
      </c>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1" t="s">
        <v>848</v>
      </c>
      <c r="B694" s="352"/>
      <c r="C694" s="352"/>
      <c r="D694" s="352"/>
      <c r="E694" s="352"/>
      <c r="F694" s="352"/>
      <c r="G694" s="352"/>
      <c r="H694" s="349" t="str">
        <f>'CONTACT INFORMATION'!$A$24</f>
        <v>Alameda</v>
      </c>
      <c r="I694" s="349"/>
      <c r="J694" s="350"/>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36" t="s">
        <v>947</v>
      </c>
      <c r="F697" s="537"/>
      <c r="G697" s="537"/>
      <c r="H697" s="537"/>
      <c r="I697" s="537"/>
      <c r="J697" s="538"/>
    </row>
    <row r="698" spans="1:10" x14ac:dyDescent="0.25">
      <c r="A698" s="495" t="s">
        <v>853</v>
      </c>
      <c r="B698" s="496"/>
      <c r="C698" s="496"/>
      <c r="D698" s="497"/>
      <c r="E698" s="539"/>
      <c r="F698" s="540"/>
      <c r="G698" s="540"/>
      <c r="H698" s="540"/>
      <c r="I698" s="540"/>
      <c r="J698" s="541"/>
    </row>
    <row r="699" spans="1:10" x14ac:dyDescent="0.25">
      <c r="A699" s="527" t="s">
        <v>808</v>
      </c>
      <c r="B699" s="528"/>
      <c r="C699" s="528"/>
      <c r="D699" s="529"/>
      <c r="E699" s="471" t="s">
        <v>510</v>
      </c>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v>39526.75</v>
      </c>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39526.75</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1" t="s">
        <v>967</v>
      </c>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1" t="s">
        <v>848</v>
      </c>
      <c r="B752" s="352"/>
      <c r="C752" s="352"/>
      <c r="D752" s="352"/>
      <c r="E752" s="352"/>
      <c r="F752" s="352"/>
      <c r="G752" s="352"/>
      <c r="H752" s="349" t="str">
        <f>'CONTACT INFORMATION'!$A$24</f>
        <v>Alameda</v>
      </c>
      <c r="I752" s="349"/>
      <c r="J752" s="350"/>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36" t="s">
        <v>948</v>
      </c>
      <c r="F755" s="537"/>
      <c r="G755" s="537"/>
      <c r="H755" s="537"/>
      <c r="I755" s="537"/>
      <c r="J755" s="538"/>
    </row>
    <row r="756" spans="1:10" x14ac:dyDescent="0.25">
      <c r="A756" s="495" t="s">
        <v>853</v>
      </c>
      <c r="B756" s="496"/>
      <c r="C756" s="496"/>
      <c r="D756" s="497"/>
      <c r="E756" s="539"/>
      <c r="F756" s="540"/>
      <c r="G756" s="540"/>
      <c r="H756" s="540"/>
      <c r="I756" s="540"/>
      <c r="J756" s="541"/>
    </row>
    <row r="757" spans="1:10" x14ac:dyDescent="0.25">
      <c r="A757" s="527" t="s">
        <v>808</v>
      </c>
      <c r="B757" s="528"/>
      <c r="C757" s="528"/>
      <c r="D757" s="529"/>
      <c r="E757" s="471" t="s">
        <v>510</v>
      </c>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v>69074.37</v>
      </c>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69074.37</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1" t="s">
        <v>974</v>
      </c>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1" t="s">
        <v>848</v>
      </c>
      <c r="B810" s="352"/>
      <c r="C810" s="352"/>
      <c r="D810" s="352"/>
      <c r="E810" s="352"/>
      <c r="F810" s="352"/>
      <c r="G810" s="352"/>
      <c r="H810" s="349" t="str">
        <f>'CONTACT INFORMATION'!$A$24</f>
        <v>Alameda</v>
      </c>
      <c r="I810" s="349"/>
      <c r="J810" s="350"/>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36" t="s">
        <v>949</v>
      </c>
      <c r="F813" s="537"/>
      <c r="G813" s="537"/>
      <c r="H813" s="537"/>
      <c r="I813" s="537"/>
      <c r="J813" s="538"/>
    </row>
    <row r="814" spans="1:10" x14ac:dyDescent="0.25">
      <c r="A814" s="495" t="s">
        <v>853</v>
      </c>
      <c r="B814" s="496"/>
      <c r="C814" s="496"/>
      <c r="D814" s="497"/>
      <c r="E814" s="539"/>
      <c r="F814" s="540"/>
      <c r="G814" s="540"/>
      <c r="H814" s="540"/>
      <c r="I814" s="540"/>
      <c r="J814" s="541"/>
    </row>
    <row r="815" spans="1:10" x14ac:dyDescent="0.25">
      <c r="A815" s="527" t="s">
        <v>808</v>
      </c>
      <c r="B815" s="528"/>
      <c r="C815" s="528"/>
      <c r="D815" s="529"/>
      <c r="E815" s="471" t="s">
        <v>510</v>
      </c>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v>50000</v>
      </c>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50000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1" t="s">
        <v>975</v>
      </c>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1" t="s">
        <v>848</v>
      </c>
      <c r="B868" s="352"/>
      <c r="C868" s="352"/>
      <c r="D868" s="352"/>
      <c r="E868" s="352"/>
      <c r="F868" s="352"/>
      <c r="G868" s="352"/>
      <c r="H868" s="349" t="str">
        <f>'CONTACT INFORMATION'!$A$24</f>
        <v>Alameda</v>
      </c>
      <c r="I868" s="349"/>
      <c r="J868" s="350"/>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36" t="s">
        <v>953</v>
      </c>
      <c r="F871" s="537"/>
      <c r="G871" s="537"/>
      <c r="H871" s="537"/>
      <c r="I871" s="537"/>
      <c r="J871" s="538"/>
    </row>
    <row r="872" spans="1:10" x14ac:dyDescent="0.25">
      <c r="A872" s="495" t="s">
        <v>853</v>
      </c>
      <c r="B872" s="496"/>
      <c r="C872" s="496"/>
      <c r="D872" s="497"/>
      <c r="E872" s="539"/>
      <c r="F872" s="540"/>
      <c r="G872" s="540"/>
      <c r="H872" s="540"/>
      <c r="I872" s="540"/>
      <c r="J872" s="541"/>
    </row>
    <row r="873" spans="1:10" x14ac:dyDescent="0.25">
      <c r="A873" s="527" t="s">
        <v>808</v>
      </c>
      <c r="B873" s="528"/>
      <c r="C873" s="528"/>
      <c r="D873" s="529"/>
      <c r="E873" s="471" t="s">
        <v>510</v>
      </c>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v>20153</v>
      </c>
      <c r="F878" s="432"/>
      <c r="G878" s="433">
        <v>14898</v>
      </c>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20153</v>
      </c>
      <c r="F885" s="437"/>
      <c r="G885" s="437">
        <f>SUM(G875:G884)</f>
        <v>14898</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1" t="s">
        <v>976</v>
      </c>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1" t="s">
        <v>848</v>
      </c>
      <c r="B926" s="352"/>
      <c r="C926" s="352"/>
      <c r="D926" s="352"/>
      <c r="E926" s="352"/>
      <c r="F926" s="352"/>
      <c r="G926" s="352"/>
      <c r="H926" s="349" t="str">
        <f>'CONTACT INFORMATION'!$A$24</f>
        <v>Alameda</v>
      </c>
      <c r="I926" s="349"/>
      <c r="J926" s="350"/>
    </row>
    <row r="927" spans="1:10" ht="8.4"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36" t="s">
        <v>950</v>
      </c>
      <c r="F929" s="537"/>
      <c r="G929" s="537"/>
      <c r="H929" s="537"/>
      <c r="I929" s="537"/>
      <c r="J929" s="538"/>
    </row>
    <row r="930" spans="1:10" x14ac:dyDescent="0.25">
      <c r="A930" s="495" t="s">
        <v>853</v>
      </c>
      <c r="B930" s="496"/>
      <c r="C930" s="496"/>
      <c r="D930" s="497"/>
      <c r="E930" s="539"/>
      <c r="F930" s="540"/>
      <c r="G930" s="540"/>
      <c r="H930" s="540"/>
      <c r="I930" s="540"/>
      <c r="J930" s="541"/>
    </row>
    <row r="931" spans="1:10" x14ac:dyDescent="0.25">
      <c r="A931" s="527" t="s">
        <v>808</v>
      </c>
      <c r="B931" s="528"/>
      <c r="C931" s="528"/>
      <c r="D931" s="529"/>
      <c r="E931" s="471" t="s">
        <v>510</v>
      </c>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v>2400</v>
      </c>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2400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1" t="s">
        <v>977</v>
      </c>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93:J293 E351:J351 E409:J409 E467:J467 E525:J525 E583:J583 E641:J641 E699:J699 E757:J757 E815:J815 E873:J873 E931:J931 E235:J235"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929:J930 E465:J466 E523:J524 E581:J582 E639:J640 E697:J698 E755:J756 E813:J814 E871:J872 E407:J408"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zoomScale="98" zoomScaleNormal="98" workbookViewId="0">
      <selection activeCell="A23" sqref="A23:J54"/>
    </sheetView>
  </sheetViews>
  <sheetFormatPr defaultRowHeight="13.2" x14ac:dyDescent="0.25"/>
  <sheetData>
    <row r="1" spans="1:10" ht="15.6" x14ac:dyDescent="0.3">
      <c r="A1" s="351" t="s">
        <v>848</v>
      </c>
      <c r="B1" s="352"/>
      <c r="C1" s="352"/>
      <c r="D1" s="352"/>
      <c r="E1" s="352"/>
      <c r="F1" s="352"/>
      <c r="G1" s="352"/>
      <c r="H1" s="349" t="str">
        <f>'CONTACT INFORMATION'!$A$24</f>
        <v>Alameda</v>
      </c>
      <c r="I1" s="349"/>
      <c r="J1" s="350"/>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36" t="s">
        <v>966</v>
      </c>
      <c r="F4" s="537"/>
      <c r="G4" s="537"/>
      <c r="H4" s="537"/>
      <c r="I4" s="537"/>
      <c r="J4" s="538"/>
    </row>
    <row r="5" spans="1:10" x14ac:dyDescent="0.25">
      <c r="A5" s="495" t="s">
        <v>853</v>
      </c>
      <c r="B5" s="496"/>
      <c r="C5" s="496"/>
      <c r="D5" s="497"/>
      <c r="E5" s="539"/>
      <c r="F5" s="540"/>
      <c r="G5" s="540"/>
      <c r="H5" s="540"/>
      <c r="I5" s="540"/>
      <c r="J5" s="541"/>
    </row>
    <row r="6" spans="1:10" x14ac:dyDescent="0.25">
      <c r="A6" s="527" t="s">
        <v>808</v>
      </c>
      <c r="B6" s="528"/>
      <c r="C6" s="528"/>
      <c r="D6" s="529"/>
      <c r="E6" s="542" t="s">
        <v>510</v>
      </c>
      <c r="F6" s="543"/>
      <c r="G6" s="543"/>
      <c r="H6" s="543"/>
      <c r="I6" s="543"/>
      <c r="J6" s="544"/>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v>96117</v>
      </c>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96117</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1" t="s">
        <v>979</v>
      </c>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1" t="s">
        <v>848</v>
      </c>
      <c r="B56" s="352"/>
      <c r="C56" s="352"/>
      <c r="D56" s="352"/>
      <c r="E56" s="352"/>
      <c r="F56" s="352"/>
      <c r="G56" s="352"/>
      <c r="H56" s="349" t="str">
        <f>'CONTACT INFORMATION'!$A$24</f>
        <v>Alameda</v>
      </c>
      <c r="I56" s="349"/>
      <c r="J56" s="350"/>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36" t="s">
        <v>951</v>
      </c>
      <c r="F59" s="537"/>
      <c r="G59" s="537"/>
      <c r="H59" s="537"/>
      <c r="I59" s="537"/>
      <c r="J59" s="538"/>
    </row>
    <row r="60" spans="1:10" x14ac:dyDescent="0.25">
      <c r="A60" s="495" t="s">
        <v>853</v>
      </c>
      <c r="B60" s="496"/>
      <c r="C60" s="496"/>
      <c r="D60" s="497"/>
      <c r="E60" s="539"/>
      <c r="F60" s="540"/>
      <c r="G60" s="540"/>
      <c r="H60" s="540"/>
      <c r="I60" s="540"/>
      <c r="J60" s="541"/>
    </row>
    <row r="61" spans="1:10" x14ac:dyDescent="0.25">
      <c r="A61" s="527" t="s">
        <v>808</v>
      </c>
      <c r="B61" s="528"/>
      <c r="C61" s="528"/>
      <c r="D61" s="529"/>
      <c r="E61" s="542"/>
      <c r="F61" s="543"/>
      <c r="G61" s="543"/>
      <c r="H61" s="543"/>
      <c r="I61" s="543"/>
      <c r="J61" s="544"/>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v>55275</v>
      </c>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55275</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1" t="s">
        <v>980</v>
      </c>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1" t="s">
        <v>848</v>
      </c>
      <c r="B112" s="352"/>
      <c r="C112" s="352"/>
      <c r="D112" s="352"/>
      <c r="E112" s="352"/>
      <c r="F112" s="352"/>
      <c r="G112" s="352"/>
      <c r="H112" s="349" t="str">
        <f>'CONTACT INFORMATION'!$A$24</f>
        <v>Alameda</v>
      </c>
      <c r="I112" s="349"/>
      <c r="J112" s="350"/>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36" t="s">
        <v>952</v>
      </c>
      <c r="F115" s="537"/>
      <c r="G115" s="537"/>
      <c r="H115" s="537"/>
      <c r="I115" s="537"/>
      <c r="J115" s="538"/>
    </row>
    <row r="116" spans="1:10" x14ac:dyDescent="0.25">
      <c r="A116" s="495" t="s">
        <v>853</v>
      </c>
      <c r="B116" s="496"/>
      <c r="C116" s="496"/>
      <c r="D116" s="497"/>
      <c r="E116" s="539"/>
      <c r="F116" s="540"/>
      <c r="G116" s="540"/>
      <c r="H116" s="540"/>
      <c r="I116" s="540"/>
      <c r="J116" s="541"/>
    </row>
    <row r="117" spans="1:10" x14ac:dyDescent="0.25">
      <c r="A117" s="527" t="s">
        <v>808</v>
      </c>
      <c r="B117" s="528"/>
      <c r="C117" s="528"/>
      <c r="D117" s="529"/>
      <c r="E117" s="542" t="s">
        <v>510</v>
      </c>
      <c r="F117" s="543"/>
      <c r="G117" s="543"/>
      <c r="H117" s="543"/>
      <c r="I117" s="543"/>
      <c r="J117" s="544"/>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v>86939</v>
      </c>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86939</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1" t="s">
        <v>981</v>
      </c>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1" t="s">
        <v>848</v>
      </c>
      <c r="B167" s="352"/>
      <c r="C167" s="352"/>
      <c r="D167" s="352"/>
      <c r="E167" s="352"/>
      <c r="F167" s="352"/>
      <c r="G167" s="352"/>
      <c r="H167" s="349" t="str">
        <f>'CONTACT INFORMATION'!$A$24</f>
        <v>Alameda</v>
      </c>
      <c r="I167" s="349"/>
      <c r="J167" s="350"/>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36" t="s">
        <v>955</v>
      </c>
      <c r="F170" s="537"/>
      <c r="G170" s="537"/>
      <c r="H170" s="537"/>
      <c r="I170" s="537"/>
      <c r="J170" s="538"/>
    </row>
    <row r="171" spans="1:10" x14ac:dyDescent="0.25">
      <c r="A171" s="495" t="s">
        <v>853</v>
      </c>
      <c r="B171" s="496"/>
      <c r="C171" s="496"/>
      <c r="D171" s="497"/>
      <c r="E171" s="539"/>
      <c r="F171" s="540"/>
      <c r="G171" s="540"/>
      <c r="H171" s="540"/>
      <c r="I171" s="540"/>
      <c r="J171" s="541"/>
    </row>
    <row r="172" spans="1:10" x14ac:dyDescent="0.25">
      <c r="A172" s="527" t="s">
        <v>808</v>
      </c>
      <c r="B172" s="528"/>
      <c r="C172" s="528"/>
      <c r="D172" s="529"/>
      <c r="E172" s="542" t="s">
        <v>510</v>
      </c>
      <c r="F172" s="543"/>
      <c r="G172" s="543"/>
      <c r="H172" s="543"/>
      <c r="I172" s="543"/>
      <c r="J172" s="544"/>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545">
        <v>120722</v>
      </c>
      <c r="F177" s="546"/>
      <c r="G177" s="433"/>
      <c r="H177" s="433"/>
      <c r="I177" s="228"/>
      <c r="J177" s="22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120722</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1" t="s">
        <v>982</v>
      </c>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1" t="s">
        <v>848</v>
      </c>
      <c r="B222" s="352"/>
      <c r="C222" s="352"/>
      <c r="D222" s="352"/>
      <c r="E222" s="352"/>
      <c r="F222" s="352"/>
      <c r="G222" s="352"/>
      <c r="H222" s="349" t="str">
        <f>'CONTACT INFORMATION'!$A$24</f>
        <v>Alameda</v>
      </c>
      <c r="I222" s="349"/>
      <c r="J222" s="350"/>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36" t="s">
        <v>956</v>
      </c>
      <c r="F225" s="537"/>
      <c r="G225" s="537"/>
      <c r="H225" s="537"/>
      <c r="I225" s="537"/>
      <c r="J225" s="538"/>
    </row>
    <row r="226" spans="1:10" x14ac:dyDescent="0.25">
      <c r="A226" s="495" t="s">
        <v>853</v>
      </c>
      <c r="B226" s="496"/>
      <c r="C226" s="496"/>
      <c r="D226" s="497"/>
      <c r="E226" s="539"/>
      <c r="F226" s="540"/>
      <c r="G226" s="540"/>
      <c r="H226" s="540"/>
      <c r="I226" s="540"/>
      <c r="J226" s="541"/>
    </row>
    <row r="227" spans="1:10" x14ac:dyDescent="0.25">
      <c r="A227" s="527" t="s">
        <v>808</v>
      </c>
      <c r="B227" s="528"/>
      <c r="C227" s="528"/>
      <c r="D227" s="529"/>
      <c r="E227" s="542" t="s">
        <v>510</v>
      </c>
      <c r="F227" s="543"/>
      <c r="G227" s="543"/>
      <c r="H227" s="543"/>
      <c r="I227" s="543"/>
      <c r="J227" s="544"/>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48">
        <v>423848</v>
      </c>
      <c r="F232" s="448"/>
      <c r="G232" s="433"/>
      <c r="H232" s="433"/>
      <c r="I232" s="228"/>
      <c r="J232" s="22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423848</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1" t="s">
        <v>983</v>
      </c>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1" t="s">
        <v>848</v>
      </c>
      <c r="B277" s="352"/>
      <c r="C277" s="352"/>
      <c r="D277" s="352"/>
      <c r="E277" s="352"/>
      <c r="F277" s="352"/>
      <c r="G277" s="352"/>
      <c r="H277" s="349" t="str">
        <f>'CONTACT INFORMATION'!$A$24</f>
        <v>Alameda</v>
      </c>
      <c r="I277" s="349"/>
      <c r="J277" s="350"/>
    </row>
    <row r="278" spans="1:10" ht="15.6" x14ac:dyDescent="0.3">
      <c r="A278" s="57"/>
      <c r="B278" s="57"/>
      <c r="C278" s="57"/>
      <c r="D278" s="57"/>
      <c r="E278" s="57"/>
      <c r="F278" s="57"/>
      <c r="G278" s="57"/>
      <c r="H278" s="57"/>
      <c r="I278" s="57"/>
      <c r="J278" s="57"/>
    </row>
    <row r="279" spans="1:10" ht="13.8" x14ac:dyDescent="0.25">
      <c r="A279" s="458" t="s">
        <v>903</v>
      </c>
      <c r="B279" s="459"/>
      <c r="C279" s="459"/>
      <c r="D279" s="459"/>
      <c r="E279" s="459"/>
      <c r="F279" s="459"/>
      <c r="G279" s="459"/>
      <c r="H279" s="459"/>
      <c r="I279" s="459"/>
      <c r="J279" s="460"/>
    </row>
    <row r="280" spans="1:10" ht="13.2" customHeight="1" x14ac:dyDescent="0.25">
      <c r="A280" s="455" t="s">
        <v>854</v>
      </c>
      <c r="B280" s="519"/>
      <c r="C280" s="519"/>
      <c r="D280" s="520"/>
      <c r="E280" s="536" t="s">
        <v>960</v>
      </c>
      <c r="F280" s="537"/>
      <c r="G280" s="537"/>
      <c r="H280" s="537"/>
      <c r="I280" s="537"/>
      <c r="J280" s="538"/>
    </row>
    <row r="281" spans="1:10" ht="13.2" customHeight="1" x14ac:dyDescent="0.25">
      <c r="A281" s="495" t="s">
        <v>853</v>
      </c>
      <c r="B281" s="496"/>
      <c r="C281" s="496"/>
      <c r="D281" s="497"/>
      <c r="E281" s="539"/>
      <c r="F281" s="540"/>
      <c r="G281" s="540"/>
      <c r="H281" s="540"/>
      <c r="I281" s="540"/>
      <c r="J281" s="541"/>
    </row>
    <row r="282" spans="1:10" x14ac:dyDescent="0.25">
      <c r="A282" s="524" t="s">
        <v>808</v>
      </c>
      <c r="B282" s="525"/>
      <c r="C282" s="525"/>
      <c r="D282" s="526"/>
      <c r="E282" s="471" t="s">
        <v>510</v>
      </c>
      <c r="F282" s="472"/>
      <c r="G282" s="472"/>
      <c r="H282" s="472"/>
      <c r="I282" s="472"/>
      <c r="J282" s="473"/>
    </row>
    <row r="283" spans="1:10" ht="13.2" customHeight="1" x14ac:dyDescent="0.25">
      <c r="A283" s="58"/>
      <c r="B283" s="59"/>
      <c r="C283" s="59"/>
      <c r="D283" s="59"/>
      <c r="E283" s="551" t="s">
        <v>535</v>
      </c>
      <c r="F283" s="551"/>
      <c r="G283" s="551" t="s">
        <v>533</v>
      </c>
      <c r="H283" s="551"/>
      <c r="I283" s="552" t="s">
        <v>849</v>
      </c>
      <c r="J283" s="553"/>
    </row>
    <row r="284" spans="1:10" x14ac:dyDescent="0.25">
      <c r="A284" s="441" t="s">
        <v>527</v>
      </c>
      <c r="B284" s="442"/>
      <c r="C284" s="442"/>
      <c r="D284" s="443"/>
      <c r="E284" s="554"/>
      <c r="F284" s="555"/>
      <c r="G284" s="554"/>
      <c r="H284" s="555"/>
      <c r="I284" s="556"/>
      <c r="J284" s="557"/>
    </row>
    <row r="285" spans="1:10" x14ac:dyDescent="0.25">
      <c r="A285" s="445" t="s">
        <v>528</v>
      </c>
      <c r="B285" s="446"/>
      <c r="C285" s="446"/>
      <c r="D285" s="447"/>
      <c r="E285" s="549"/>
      <c r="F285" s="550"/>
      <c r="G285" s="547"/>
      <c r="H285" s="548"/>
      <c r="I285" s="545"/>
      <c r="J285" s="546"/>
    </row>
    <row r="286" spans="1:10" x14ac:dyDescent="0.25">
      <c r="A286" s="441" t="s">
        <v>529</v>
      </c>
      <c r="B286" s="442"/>
      <c r="C286" s="442"/>
      <c r="D286" s="443"/>
      <c r="E286" s="554"/>
      <c r="F286" s="555"/>
      <c r="G286" s="554"/>
      <c r="H286" s="555"/>
      <c r="I286" s="556"/>
      <c r="J286" s="557"/>
    </row>
    <row r="287" spans="1:10" x14ac:dyDescent="0.25">
      <c r="A287" s="445" t="s">
        <v>530</v>
      </c>
      <c r="B287" s="446"/>
      <c r="C287" s="446"/>
      <c r="D287" s="447"/>
      <c r="E287" s="545">
        <v>78549</v>
      </c>
      <c r="F287" s="546"/>
      <c r="G287" s="547"/>
      <c r="H287" s="548"/>
      <c r="I287" s="228"/>
      <c r="J287" s="228"/>
    </row>
    <row r="288" spans="1:10" x14ac:dyDescent="0.25">
      <c r="A288" s="441" t="s">
        <v>531</v>
      </c>
      <c r="B288" s="442"/>
      <c r="C288" s="442"/>
      <c r="D288" s="443"/>
      <c r="E288" s="554"/>
      <c r="F288" s="555"/>
      <c r="G288" s="554"/>
      <c r="H288" s="555"/>
      <c r="I288" s="556"/>
      <c r="J288" s="557"/>
    </row>
    <row r="289" spans="1:10" x14ac:dyDescent="0.25">
      <c r="A289" s="445" t="s">
        <v>532</v>
      </c>
      <c r="B289" s="446"/>
      <c r="C289" s="446"/>
      <c r="D289" s="447"/>
      <c r="E289" s="549"/>
      <c r="F289" s="550"/>
      <c r="G289" s="547"/>
      <c r="H289" s="548"/>
      <c r="I289" s="545"/>
      <c r="J289" s="546"/>
    </row>
    <row r="290" spans="1:10" x14ac:dyDescent="0.25">
      <c r="A290" s="441" t="s">
        <v>537</v>
      </c>
      <c r="B290" s="442"/>
      <c r="C290" s="442"/>
      <c r="D290" s="443"/>
      <c r="E290" s="558"/>
      <c r="F290" s="559"/>
      <c r="G290" s="558"/>
      <c r="H290" s="559"/>
      <c r="I290" s="560"/>
      <c r="J290" s="561"/>
    </row>
    <row r="291" spans="1:10" x14ac:dyDescent="0.25">
      <c r="A291" s="429"/>
      <c r="B291" s="430"/>
      <c r="C291" s="430"/>
      <c r="D291" s="431"/>
      <c r="E291" s="549"/>
      <c r="F291" s="550"/>
      <c r="G291" s="547"/>
      <c r="H291" s="548"/>
      <c r="I291" s="547"/>
      <c r="J291" s="548"/>
    </row>
    <row r="292" spans="1:10" x14ac:dyDescent="0.25">
      <c r="A292" s="429"/>
      <c r="B292" s="430"/>
      <c r="C292" s="430"/>
      <c r="D292" s="431"/>
      <c r="E292" s="549"/>
      <c r="F292" s="550"/>
      <c r="G292" s="547"/>
      <c r="H292" s="548"/>
      <c r="I292" s="547"/>
      <c r="J292" s="548"/>
    </row>
    <row r="293" spans="1:10" x14ac:dyDescent="0.25">
      <c r="A293" s="429"/>
      <c r="B293" s="430"/>
      <c r="C293" s="430"/>
      <c r="D293" s="431"/>
      <c r="E293" s="549"/>
      <c r="F293" s="550"/>
      <c r="G293" s="547"/>
      <c r="H293" s="548"/>
      <c r="I293" s="547"/>
      <c r="J293" s="548"/>
    </row>
    <row r="294" spans="1:10" x14ac:dyDescent="0.25">
      <c r="A294" s="434" t="s">
        <v>534</v>
      </c>
      <c r="B294" s="435"/>
      <c r="C294" s="435"/>
      <c r="D294" s="436"/>
      <c r="E294" s="568">
        <f>SUM(E284:E293)</f>
        <v>78549</v>
      </c>
      <c r="F294" s="569"/>
      <c r="G294" s="568">
        <f>SUM(G284:G293)</f>
        <v>0</v>
      </c>
      <c r="H294" s="569"/>
      <c r="I294" s="568">
        <f>SUM(I284:I293)</f>
        <v>0</v>
      </c>
      <c r="J294" s="569"/>
    </row>
    <row r="295" spans="1:10" ht="13.2" customHeight="1" x14ac:dyDescent="0.25">
      <c r="A295" s="486" t="s">
        <v>861</v>
      </c>
      <c r="B295" s="562"/>
      <c r="C295" s="562"/>
      <c r="D295" s="562"/>
      <c r="E295" s="562"/>
      <c r="F295" s="562"/>
      <c r="G295" s="562"/>
      <c r="H295" s="562"/>
      <c r="I295" s="562"/>
      <c r="J295" s="563"/>
    </row>
    <row r="296" spans="1:10" ht="13.2" customHeight="1" x14ac:dyDescent="0.25">
      <c r="A296" s="489" t="s">
        <v>862</v>
      </c>
      <c r="B296" s="564"/>
      <c r="C296" s="564"/>
      <c r="D296" s="564"/>
      <c r="E296" s="564"/>
      <c r="F296" s="564"/>
      <c r="G296" s="564"/>
      <c r="H296" s="564"/>
      <c r="I296" s="564"/>
      <c r="J296" s="565"/>
    </row>
    <row r="297" spans="1:10" ht="13.2" customHeight="1" x14ac:dyDescent="0.25">
      <c r="A297" s="489" t="s">
        <v>863</v>
      </c>
      <c r="B297" s="564"/>
      <c r="C297" s="564"/>
      <c r="D297" s="564"/>
      <c r="E297" s="564"/>
      <c r="F297" s="564"/>
      <c r="G297" s="564"/>
      <c r="H297" s="564"/>
      <c r="I297" s="564"/>
      <c r="J297" s="565"/>
    </row>
    <row r="298" spans="1:10" ht="13.2" customHeight="1" x14ac:dyDescent="0.25">
      <c r="A298" s="492" t="s">
        <v>864</v>
      </c>
      <c r="B298" s="566"/>
      <c r="C298" s="566"/>
      <c r="D298" s="566"/>
      <c r="E298" s="566"/>
      <c r="F298" s="566"/>
      <c r="G298" s="566"/>
      <c r="H298" s="566"/>
      <c r="I298" s="566"/>
      <c r="J298" s="567"/>
    </row>
    <row r="299" spans="1:10" ht="13.2" customHeight="1" x14ac:dyDescent="0.25">
      <c r="A299" s="461" t="s">
        <v>984</v>
      </c>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1" t="s">
        <v>848</v>
      </c>
      <c r="B330" s="352"/>
      <c r="C330" s="352"/>
      <c r="D330" s="352"/>
      <c r="E330" s="352"/>
      <c r="F330" s="352"/>
      <c r="G330" s="352"/>
      <c r="H330" s="349" t="str">
        <f>'CONTACT INFORMATION'!$A$24</f>
        <v>Alameda</v>
      </c>
      <c r="I330" s="349"/>
      <c r="J330" s="350"/>
    </row>
    <row r="331" spans="1:10" ht="15.6" x14ac:dyDescent="0.3">
      <c r="A331" s="57"/>
      <c r="B331" s="57"/>
      <c r="C331" s="57"/>
      <c r="D331" s="57"/>
      <c r="E331" s="57"/>
      <c r="F331" s="57"/>
      <c r="G331" s="57"/>
      <c r="H331" s="57"/>
      <c r="I331" s="57"/>
      <c r="J331" s="57"/>
    </row>
    <row r="332" spans="1:10" ht="13.8" x14ac:dyDescent="0.25">
      <c r="A332" s="458" t="s">
        <v>904</v>
      </c>
      <c r="B332" s="459"/>
      <c r="C332" s="459"/>
      <c r="D332" s="459"/>
      <c r="E332" s="459"/>
      <c r="F332" s="459"/>
      <c r="G332" s="459"/>
      <c r="H332" s="459"/>
      <c r="I332" s="459"/>
      <c r="J332" s="460"/>
    </row>
    <row r="333" spans="1:10" ht="13.2" customHeight="1" x14ac:dyDescent="0.25">
      <c r="A333" s="455" t="s">
        <v>854</v>
      </c>
      <c r="B333" s="519"/>
      <c r="C333" s="519"/>
      <c r="D333" s="520"/>
      <c r="E333" s="536" t="s">
        <v>957</v>
      </c>
      <c r="F333" s="537"/>
      <c r="G333" s="537"/>
      <c r="H333" s="537"/>
      <c r="I333" s="537"/>
      <c r="J333" s="538"/>
    </row>
    <row r="334" spans="1:10" ht="13.2" customHeight="1" x14ac:dyDescent="0.25">
      <c r="A334" s="495" t="s">
        <v>853</v>
      </c>
      <c r="B334" s="496"/>
      <c r="C334" s="496"/>
      <c r="D334" s="497"/>
      <c r="E334" s="539"/>
      <c r="F334" s="540"/>
      <c r="G334" s="540"/>
      <c r="H334" s="540"/>
      <c r="I334" s="540"/>
      <c r="J334" s="541"/>
    </row>
    <row r="335" spans="1:10" x14ac:dyDescent="0.25">
      <c r="A335" s="524" t="s">
        <v>808</v>
      </c>
      <c r="B335" s="525"/>
      <c r="C335" s="525"/>
      <c r="D335" s="526"/>
      <c r="E335" s="471" t="s">
        <v>510</v>
      </c>
      <c r="F335" s="472"/>
      <c r="G335" s="472"/>
      <c r="H335" s="472"/>
      <c r="I335" s="472"/>
      <c r="J335" s="473"/>
    </row>
    <row r="336" spans="1:10" ht="13.2" customHeight="1" x14ac:dyDescent="0.25">
      <c r="A336" s="58"/>
      <c r="B336" s="59"/>
      <c r="C336" s="59"/>
      <c r="D336" s="59"/>
      <c r="E336" s="551" t="s">
        <v>535</v>
      </c>
      <c r="F336" s="551"/>
      <c r="G336" s="551" t="s">
        <v>533</v>
      </c>
      <c r="H336" s="551"/>
      <c r="I336" s="552" t="s">
        <v>849</v>
      </c>
      <c r="J336" s="553"/>
    </row>
    <row r="337" spans="1:10" x14ac:dyDescent="0.25">
      <c r="A337" s="441" t="s">
        <v>527</v>
      </c>
      <c r="B337" s="442"/>
      <c r="C337" s="442"/>
      <c r="D337" s="443"/>
      <c r="E337" s="554"/>
      <c r="F337" s="555"/>
      <c r="G337" s="554"/>
      <c r="H337" s="555"/>
      <c r="I337" s="556"/>
      <c r="J337" s="557"/>
    </row>
    <row r="338" spans="1:10" x14ac:dyDescent="0.25">
      <c r="A338" s="445" t="s">
        <v>528</v>
      </c>
      <c r="B338" s="446"/>
      <c r="C338" s="446"/>
      <c r="D338" s="447"/>
      <c r="E338" s="549"/>
      <c r="F338" s="550"/>
      <c r="G338" s="547"/>
      <c r="H338" s="548"/>
      <c r="I338" s="545"/>
      <c r="J338" s="546"/>
    </row>
    <row r="339" spans="1:10" x14ac:dyDescent="0.25">
      <c r="A339" s="441" t="s">
        <v>529</v>
      </c>
      <c r="B339" s="442"/>
      <c r="C339" s="442"/>
      <c r="D339" s="443"/>
      <c r="E339" s="554"/>
      <c r="F339" s="555"/>
      <c r="G339" s="554"/>
      <c r="H339" s="555"/>
      <c r="I339" s="556"/>
      <c r="J339" s="557"/>
    </row>
    <row r="340" spans="1:10" x14ac:dyDescent="0.25">
      <c r="A340" s="445" t="s">
        <v>530</v>
      </c>
      <c r="B340" s="446"/>
      <c r="C340" s="446"/>
      <c r="D340" s="447"/>
      <c r="E340" s="549"/>
      <c r="F340" s="550"/>
      <c r="G340" s="547"/>
      <c r="H340" s="548"/>
      <c r="I340" s="545"/>
      <c r="J340" s="546"/>
    </row>
    <row r="341" spans="1:10" x14ac:dyDescent="0.25">
      <c r="A341" s="441" t="s">
        <v>531</v>
      </c>
      <c r="B341" s="442"/>
      <c r="C341" s="442"/>
      <c r="D341" s="443"/>
      <c r="E341" s="554"/>
      <c r="F341" s="555"/>
      <c r="G341" s="554"/>
      <c r="H341" s="555"/>
      <c r="I341" s="556"/>
      <c r="J341" s="557"/>
    </row>
    <row r="342" spans="1:10" x14ac:dyDescent="0.25">
      <c r="A342" s="445" t="s">
        <v>532</v>
      </c>
      <c r="B342" s="446"/>
      <c r="C342" s="446"/>
      <c r="D342" s="447"/>
      <c r="E342" s="549"/>
      <c r="F342" s="550"/>
      <c r="G342" s="547"/>
      <c r="H342" s="548"/>
      <c r="I342" s="545"/>
      <c r="J342" s="546"/>
    </row>
    <row r="343" spans="1:10" x14ac:dyDescent="0.25">
      <c r="A343" s="441" t="s">
        <v>537</v>
      </c>
      <c r="B343" s="442"/>
      <c r="C343" s="442"/>
      <c r="D343" s="443"/>
      <c r="E343" s="558"/>
      <c r="F343" s="559"/>
      <c r="G343" s="558"/>
      <c r="H343" s="559"/>
      <c r="I343" s="560"/>
      <c r="J343" s="561"/>
    </row>
    <row r="344" spans="1:10" x14ac:dyDescent="0.25">
      <c r="A344" s="429"/>
      <c r="B344" s="430"/>
      <c r="C344" s="430"/>
      <c r="D344" s="431"/>
      <c r="E344" s="549"/>
      <c r="F344" s="550"/>
      <c r="G344" s="547"/>
      <c r="H344" s="548"/>
      <c r="I344" s="547"/>
      <c r="J344" s="548"/>
    </row>
    <row r="345" spans="1:10" x14ac:dyDescent="0.25">
      <c r="A345" s="429"/>
      <c r="B345" s="430"/>
      <c r="C345" s="430"/>
      <c r="D345" s="431"/>
      <c r="E345" s="549"/>
      <c r="F345" s="550"/>
      <c r="G345" s="547"/>
      <c r="H345" s="548"/>
      <c r="I345" s="547"/>
      <c r="J345" s="548"/>
    </row>
    <row r="346" spans="1:10" x14ac:dyDescent="0.25">
      <c r="A346" s="429"/>
      <c r="B346" s="430"/>
      <c r="C346" s="430"/>
      <c r="D346" s="431"/>
      <c r="E346" s="549"/>
      <c r="F346" s="550"/>
      <c r="G346" s="547"/>
      <c r="H346" s="548"/>
      <c r="I346" s="547"/>
      <c r="J346" s="548"/>
    </row>
    <row r="347" spans="1:10" x14ac:dyDescent="0.25">
      <c r="A347" s="434" t="s">
        <v>534</v>
      </c>
      <c r="B347" s="435"/>
      <c r="C347" s="435"/>
      <c r="D347" s="436"/>
      <c r="E347" s="568">
        <f>SUM(E337:E346)</f>
        <v>0</v>
      </c>
      <c r="F347" s="569"/>
      <c r="G347" s="568">
        <f>SUM(G337:G346)</f>
        <v>0</v>
      </c>
      <c r="H347" s="569"/>
      <c r="I347" s="568">
        <f>SUM(I337:I346)</f>
        <v>0</v>
      </c>
      <c r="J347" s="569"/>
    </row>
    <row r="348" spans="1:10" ht="13.2" customHeight="1" x14ac:dyDescent="0.25">
      <c r="A348" s="486" t="s">
        <v>861</v>
      </c>
      <c r="B348" s="562"/>
      <c r="C348" s="562"/>
      <c r="D348" s="562"/>
      <c r="E348" s="562"/>
      <c r="F348" s="562"/>
      <c r="G348" s="562"/>
      <c r="H348" s="562"/>
      <c r="I348" s="562"/>
      <c r="J348" s="563"/>
    </row>
    <row r="349" spans="1:10" ht="13.2" customHeight="1" x14ac:dyDescent="0.25">
      <c r="A349" s="489" t="s">
        <v>862</v>
      </c>
      <c r="B349" s="564"/>
      <c r="C349" s="564"/>
      <c r="D349" s="564"/>
      <c r="E349" s="564"/>
      <c r="F349" s="564"/>
      <c r="G349" s="564"/>
      <c r="H349" s="564"/>
      <c r="I349" s="564"/>
      <c r="J349" s="565"/>
    </row>
    <row r="350" spans="1:10" ht="13.2" customHeight="1" x14ac:dyDescent="0.25">
      <c r="A350" s="489" t="s">
        <v>863</v>
      </c>
      <c r="B350" s="564"/>
      <c r="C350" s="564"/>
      <c r="D350" s="564"/>
      <c r="E350" s="564"/>
      <c r="F350" s="564"/>
      <c r="G350" s="564"/>
      <c r="H350" s="564"/>
      <c r="I350" s="564"/>
      <c r="J350" s="565"/>
    </row>
    <row r="351" spans="1:10" ht="13.2" customHeight="1" x14ac:dyDescent="0.25">
      <c r="A351" s="492" t="s">
        <v>864</v>
      </c>
      <c r="B351" s="566"/>
      <c r="C351" s="566"/>
      <c r="D351" s="566"/>
      <c r="E351" s="566"/>
      <c r="F351" s="566"/>
      <c r="G351" s="566"/>
      <c r="H351" s="566"/>
      <c r="I351" s="566"/>
      <c r="J351" s="567"/>
    </row>
    <row r="352" spans="1:10" x14ac:dyDescent="0.25">
      <c r="A352" s="461" t="s">
        <v>985</v>
      </c>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1" t="s">
        <v>848</v>
      </c>
      <c r="B384" s="352"/>
      <c r="C384" s="352"/>
      <c r="D384" s="352"/>
      <c r="E384" s="352"/>
      <c r="F384" s="352"/>
      <c r="G384" s="352"/>
      <c r="H384" s="349" t="str">
        <f>'CONTACT INFORMATION'!$A$24</f>
        <v>Alameda</v>
      </c>
      <c r="I384" s="349"/>
      <c r="J384" s="350"/>
    </row>
    <row r="385" spans="1:10" ht="15.6" x14ac:dyDescent="0.3">
      <c r="A385" s="57"/>
      <c r="B385" s="57"/>
      <c r="C385" s="57"/>
      <c r="D385" s="57"/>
      <c r="E385" s="57"/>
      <c r="F385" s="57"/>
      <c r="G385" s="57"/>
      <c r="H385" s="57"/>
      <c r="I385" s="57"/>
      <c r="J385" s="57"/>
    </row>
    <row r="386" spans="1:10" ht="13.8" x14ac:dyDescent="0.25">
      <c r="A386" s="458" t="s">
        <v>905</v>
      </c>
      <c r="B386" s="459"/>
      <c r="C386" s="459"/>
      <c r="D386" s="459"/>
      <c r="E386" s="459"/>
      <c r="F386" s="459"/>
      <c r="G386" s="459"/>
      <c r="H386" s="459"/>
      <c r="I386" s="459"/>
      <c r="J386" s="460"/>
    </row>
    <row r="387" spans="1:10" ht="13.2" customHeight="1" x14ac:dyDescent="0.25">
      <c r="A387" s="455" t="s">
        <v>854</v>
      </c>
      <c r="B387" s="519"/>
      <c r="C387" s="519"/>
      <c r="D387" s="520"/>
      <c r="E387" s="536" t="s">
        <v>958</v>
      </c>
      <c r="F387" s="537"/>
      <c r="G387" s="537"/>
      <c r="H387" s="537"/>
      <c r="I387" s="537"/>
      <c r="J387" s="538"/>
    </row>
    <row r="388" spans="1:10" ht="13.2" customHeight="1" x14ac:dyDescent="0.25">
      <c r="A388" s="495" t="s">
        <v>853</v>
      </c>
      <c r="B388" s="496"/>
      <c r="C388" s="496"/>
      <c r="D388" s="497"/>
      <c r="E388" s="539"/>
      <c r="F388" s="540"/>
      <c r="G388" s="540"/>
      <c r="H388" s="540"/>
      <c r="I388" s="540"/>
      <c r="J388" s="541"/>
    </row>
    <row r="389" spans="1:10" x14ac:dyDescent="0.25">
      <c r="A389" s="524" t="s">
        <v>808</v>
      </c>
      <c r="B389" s="525"/>
      <c r="C389" s="525"/>
      <c r="D389" s="526"/>
      <c r="E389" s="471"/>
      <c r="F389" s="472"/>
      <c r="G389" s="472"/>
      <c r="H389" s="472"/>
      <c r="I389" s="472"/>
      <c r="J389" s="473"/>
    </row>
    <row r="390" spans="1:10" ht="13.2" customHeight="1" x14ac:dyDescent="0.25">
      <c r="A390" s="58"/>
      <c r="B390" s="59"/>
      <c r="C390" s="59"/>
      <c r="D390" s="59"/>
      <c r="E390" s="551" t="s">
        <v>535</v>
      </c>
      <c r="F390" s="551"/>
      <c r="G390" s="551" t="s">
        <v>533</v>
      </c>
      <c r="H390" s="551"/>
      <c r="I390" s="552" t="s">
        <v>849</v>
      </c>
      <c r="J390" s="553"/>
    </row>
    <row r="391" spans="1:10" x14ac:dyDescent="0.25">
      <c r="A391" s="441" t="s">
        <v>527</v>
      </c>
      <c r="B391" s="442"/>
      <c r="C391" s="442"/>
      <c r="D391" s="443"/>
      <c r="E391" s="554"/>
      <c r="F391" s="555"/>
      <c r="G391" s="554"/>
      <c r="H391" s="555"/>
      <c r="I391" s="556"/>
      <c r="J391" s="557"/>
    </row>
    <row r="392" spans="1:10" x14ac:dyDescent="0.25">
      <c r="A392" s="445" t="s">
        <v>528</v>
      </c>
      <c r="B392" s="446"/>
      <c r="C392" s="446"/>
      <c r="D392" s="447"/>
      <c r="E392" s="549"/>
      <c r="F392" s="550"/>
      <c r="G392" s="547"/>
      <c r="H392" s="548"/>
      <c r="I392" s="545"/>
      <c r="J392" s="546"/>
    </row>
    <row r="393" spans="1:10" x14ac:dyDescent="0.25">
      <c r="A393" s="441" t="s">
        <v>529</v>
      </c>
      <c r="B393" s="442"/>
      <c r="C393" s="442"/>
      <c r="D393" s="443"/>
      <c r="E393" s="554"/>
      <c r="F393" s="555"/>
      <c r="G393" s="554"/>
      <c r="H393" s="555"/>
      <c r="I393" s="556"/>
      <c r="J393" s="557"/>
    </row>
    <row r="394" spans="1:10" x14ac:dyDescent="0.25">
      <c r="A394" s="445" t="s">
        <v>530</v>
      </c>
      <c r="B394" s="446"/>
      <c r="C394" s="446"/>
      <c r="D394" s="447"/>
      <c r="E394" s="549"/>
      <c r="F394" s="550"/>
      <c r="G394" s="547"/>
      <c r="H394" s="548"/>
      <c r="I394" s="545"/>
      <c r="J394" s="546"/>
    </row>
    <row r="395" spans="1:10" x14ac:dyDescent="0.25">
      <c r="A395" s="441" t="s">
        <v>531</v>
      </c>
      <c r="B395" s="442"/>
      <c r="C395" s="442"/>
      <c r="D395" s="443"/>
      <c r="E395" s="554"/>
      <c r="F395" s="555"/>
      <c r="G395" s="554"/>
      <c r="H395" s="555"/>
      <c r="I395" s="556"/>
      <c r="J395" s="557"/>
    </row>
    <row r="396" spans="1:10" x14ac:dyDescent="0.25">
      <c r="A396" s="445" t="s">
        <v>532</v>
      </c>
      <c r="B396" s="446"/>
      <c r="C396" s="446"/>
      <c r="D396" s="447"/>
      <c r="E396" s="549"/>
      <c r="F396" s="550"/>
      <c r="G396" s="547"/>
      <c r="H396" s="548"/>
      <c r="I396" s="545"/>
      <c r="J396" s="546"/>
    </row>
    <row r="397" spans="1:10" x14ac:dyDescent="0.25">
      <c r="A397" s="441" t="s">
        <v>537</v>
      </c>
      <c r="B397" s="442"/>
      <c r="C397" s="442"/>
      <c r="D397" s="443"/>
      <c r="E397" s="558"/>
      <c r="F397" s="559"/>
      <c r="G397" s="558"/>
      <c r="H397" s="559"/>
      <c r="I397" s="560"/>
      <c r="J397" s="561"/>
    </row>
    <row r="398" spans="1:10" x14ac:dyDescent="0.25">
      <c r="A398" s="429"/>
      <c r="B398" s="430"/>
      <c r="C398" s="430"/>
      <c r="D398" s="431"/>
      <c r="E398" s="549"/>
      <c r="F398" s="550"/>
      <c r="G398" s="547"/>
      <c r="H398" s="548"/>
      <c r="I398" s="547"/>
      <c r="J398" s="548"/>
    </row>
    <row r="399" spans="1:10" x14ac:dyDescent="0.25">
      <c r="A399" s="429"/>
      <c r="B399" s="430"/>
      <c r="C399" s="430"/>
      <c r="D399" s="431"/>
      <c r="E399" s="549"/>
      <c r="F399" s="550"/>
      <c r="G399" s="547"/>
      <c r="H399" s="548"/>
      <c r="I399" s="547"/>
      <c r="J399" s="548"/>
    </row>
    <row r="400" spans="1:10" x14ac:dyDescent="0.25">
      <c r="A400" s="429"/>
      <c r="B400" s="430"/>
      <c r="C400" s="430"/>
      <c r="D400" s="431"/>
      <c r="E400" s="549"/>
      <c r="F400" s="550"/>
      <c r="G400" s="547"/>
      <c r="H400" s="548"/>
      <c r="I400" s="547"/>
      <c r="J400" s="548"/>
    </row>
    <row r="401" spans="1:10" x14ac:dyDescent="0.25">
      <c r="A401" s="434" t="s">
        <v>534</v>
      </c>
      <c r="B401" s="435"/>
      <c r="C401" s="435"/>
      <c r="D401" s="436"/>
      <c r="E401" s="568">
        <f>SUM(E391:E400)</f>
        <v>0</v>
      </c>
      <c r="F401" s="569"/>
      <c r="G401" s="568">
        <f>SUM(G391:G400)</f>
        <v>0</v>
      </c>
      <c r="H401" s="569"/>
      <c r="I401" s="568">
        <f>SUM(I391:I400)</f>
        <v>0</v>
      </c>
      <c r="J401" s="569"/>
    </row>
    <row r="402" spans="1:10" ht="13.2" customHeight="1" x14ac:dyDescent="0.25">
      <c r="A402" s="486" t="s">
        <v>861</v>
      </c>
      <c r="B402" s="562"/>
      <c r="C402" s="562"/>
      <c r="D402" s="562"/>
      <c r="E402" s="562"/>
      <c r="F402" s="562"/>
      <c r="G402" s="562"/>
      <c r="H402" s="562"/>
      <c r="I402" s="562"/>
      <c r="J402" s="563"/>
    </row>
    <row r="403" spans="1:10" ht="13.2" customHeight="1" x14ac:dyDescent="0.25">
      <c r="A403" s="489" t="s">
        <v>862</v>
      </c>
      <c r="B403" s="564"/>
      <c r="C403" s="564"/>
      <c r="D403" s="564"/>
      <c r="E403" s="564"/>
      <c r="F403" s="564"/>
      <c r="G403" s="564"/>
      <c r="H403" s="564"/>
      <c r="I403" s="564"/>
      <c r="J403" s="565"/>
    </row>
    <row r="404" spans="1:10" ht="13.2" customHeight="1" x14ac:dyDescent="0.25">
      <c r="A404" s="489" t="s">
        <v>863</v>
      </c>
      <c r="B404" s="564"/>
      <c r="C404" s="564"/>
      <c r="D404" s="564"/>
      <c r="E404" s="564"/>
      <c r="F404" s="564"/>
      <c r="G404" s="564"/>
      <c r="H404" s="564"/>
      <c r="I404" s="564"/>
      <c r="J404" s="565"/>
    </row>
    <row r="405" spans="1:10" ht="13.2" customHeight="1" x14ac:dyDescent="0.25">
      <c r="A405" s="492" t="s">
        <v>864</v>
      </c>
      <c r="B405" s="566"/>
      <c r="C405" s="566"/>
      <c r="D405" s="566"/>
      <c r="E405" s="566"/>
      <c r="F405" s="566"/>
      <c r="G405" s="566"/>
      <c r="H405" s="566"/>
      <c r="I405" s="566"/>
      <c r="J405" s="567"/>
    </row>
    <row r="406" spans="1:10" x14ac:dyDescent="0.25">
      <c r="A406" s="461" t="s">
        <v>986</v>
      </c>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1" t="s">
        <v>848</v>
      </c>
      <c r="B438" s="352"/>
      <c r="C438" s="352"/>
      <c r="D438" s="352"/>
      <c r="E438" s="352"/>
      <c r="F438" s="352"/>
      <c r="G438" s="352"/>
      <c r="H438" s="349" t="str">
        <f>'CONTACT INFORMATION'!$A$24</f>
        <v>Alameda</v>
      </c>
      <c r="I438" s="349"/>
      <c r="J438" s="350"/>
    </row>
    <row r="439" spans="1:10" ht="15.6" x14ac:dyDescent="0.3">
      <c r="A439" s="57"/>
      <c r="B439" s="57"/>
      <c r="C439" s="57"/>
      <c r="D439" s="57"/>
      <c r="E439" s="57"/>
      <c r="F439" s="57"/>
      <c r="G439" s="57"/>
      <c r="H439" s="57"/>
      <c r="I439" s="57"/>
      <c r="J439" s="57"/>
    </row>
    <row r="440" spans="1:10" ht="13.8" x14ac:dyDescent="0.25">
      <c r="A440" s="458" t="s">
        <v>906</v>
      </c>
      <c r="B440" s="459"/>
      <c r="C440" s="459"/>
      <c r="D440" s="459"/>
      <c r="E440" s="459"/>
      <c r="F440" s="459"/>
      <c r="G440" s="459"/>
      <c r="H440" s="459"/>
      <c r="I440" s="459"/>
      <c r="J440" s="460"/>
    </row>
    <row r="441" spans="1:10" ht="13.2" customHeight="1" x14ac:dyDescent="0.25">
      <c r="A441" s="455" t="s">
        <v>854</v>
      </c>
      <c r="B441" s="519"/>
      <c r="C441" s="519"/>
      <c r="D441" s="520"/>
      <c r="E441" s="536" t="s">
        <v>959</v>
      </c>
      <c r="F441" s="537"/>
      <c r="G441" s="537"/>
      <c r="H441" s="537"/>
      <c r="I441" s="537"/>
      <c r="J441" s="538"/>
    </row>
    <row r="442" spans="1:10" ht="13.2" customHeight="1" x14ac:dyDescent="0.25">
      <c r="A442" s="495" t="s">
        <v>853</v>
      </c>
      <c r="B442" s="496"/>
      <c r="C442" s="496"/>
      <c r="D442" s="497"/>
      <c r="E442" s="539"/>
      <c r="F442" s="540"/>
      <c r="G442" s="540"/>
      <c r="H442" s="540"/>
      <c r="I442" s="540"/>
      <c r="J442" s="541"/>
    </row>
    <row r="443" spans="1:10" x14ac:dyDescent="0.25">
      <c r="A443" s="524" t="s">
        <v>808</v>
      </c>
      <c r="B443" s="525"/>
      <c r="C443" s="525"/>
      <c r="D443" s="526"/>
      <c r="E443" s="471"/>
      <c r="F443" s="472"/>
      <c r="G443" s="472"/>
      <c r="H443" s="472"/>
      <c r="I443" s="472"/>
      <c r="J443" s="473"/>
    </row>
    <row r="444" spans="1:10" ht="13.2" customHeight="1" x14ac:dyDescent="0.25">
      <c r="A444" s="58"/>
      <c r="B444" s="59"/>
      <c r="C444" s="59"/>
      <c r="D444" s="59"/>
      <c r="E444" s="551" t="s">
        <v>535</v>
      </c>
      <c r="F444" s="551"/>
      <c r="G444" s="551" t="s">
        <v>533</v>
      </c>
      <c r="H444" s="551"/>
      <c r="I444" s="552" t="s">
        <v>849</v>
      </c>
      <c r="J444" s="553"/>
    </row>
    <row r="445" spans="1:10" x14ac:dyDescent="0.25">
      <c r="A445" s="441" t="s">
        <v>527</v>
      </c>
      <c r="B445" s="442"/>
      <c r="C445" s="442"/>
      <c r="D445" s="443"/>
      <c r="E445" s="554"/>
      <c r="F445" s="555"/>
      <c r="G445" s="554"/>
      <c r="H445" s="555"/>
      <c r="I445" s="556"/>
      <c r="J445" s="557"/>
    </row>
    <row r="446" spans="1:10" x14ac:dyDescent="0.25">
      <c r="A446" s="445" t="s">
        <v>528</v>
      </c>
      <c r="B446" s="446"/>
      <c r="C446" s="446"/>
      <c r="D446" s="447"/>
      <c r="E446" s="549"/>
      <c r="F446" s="550"/>
      <c r="G446" s="547"/>
      <c r="H446" s="548"/>
      <c r="I446" s="545"/>
      <c r="J446" s="546"/>
    </row>
    <row r="447" spans="1:10" x14ac:dyDescent="0.25">
      <c r="A447" s="441" t="s">
        <v>529</v>
      </c>
      <c r="B447" s="442"/>
      <c r="C447" s="442"/>
      <c r="D447" s="443"/>
      <c r="E447" s="554"/>
      <c r="F447" s="555"/>
      <c r="G447" s="554"/>
      <c r="H447" s="555"/>
      <c r="I447" s="556"/>
      <c r="J447" s="557"/>
    </row>
    <row r="448" spans="1:10" x14ac:dyDescent="0.25">
      <c r="A448" s="445" t="s">
        <v>530</v>
      </c>
      <c r="B448" s="446"/>
      <c r="C448" s="446"/>
      <c r="D448" s="447"/>
      <c r="E448" s="549"/>
      <c r="F448" s="550"/>
      <c r="G448" s="547"/>
      <c r="H448" s="548"/>
      <c r="I448" s="545"/>
      <c r="J448" s="546"/>
    </row>
    <row r="449" spans="1:10" x14ac:dyDescent="0.25">
      <c r="A449" s="441" t="s">
        <v>531</v>
      </c>
      <c r="B449" s="442"/>
      <c r="C449" s="442"/>
      <c r="D449" s="443"/>
      <c r="E449" s="554"/>
      <c r="F449" s="555"/>
      <c r="G449" s="554"/>
      <c r="H449" s="555"/>
      <c r="I449" s="556"/>
      <c r="J449" s="557"/>
    </row>
    <row r="450" spans="1:10" x14ac:dyDescent="0.25">
      <c r="A450" s="445" t="s">
        <v>532</v>
      </c>
      <c r="B450" s="446"/>
      <c r="C450" s="446"/>
      <c r="D450" s="447"/>
      <c r="E450" s="549"/>
      <c r="F450" s="550"/>
      <c r="G450" s="547"/>
      <c r="H450" s="548"/>
      <c r="I450" s="545"/>
      <c r="J450" s="546"/>
    </row>
    <row r="451" spans="1:10" x14ac:dyDescent="0.25">
      <c r="A451" s="441" t="s">
        <v>537</v>
      </c>
      <c r="B451" s="442"/>
      <c r="C451" s="442"/>
      <c r="D451" s="443"/>
      <c r="E451" s="558"/>
      <c r="F451" s="559"/>
      <c r="G451" s="558"/>
      <c r="H451" s="559"/>
      <c r="I451" s="560"/>
      <c r="J451" s="561"/>
    </row>
    <row r="452" spans="1:10" x14ac:dyDescent="0.25">
      <c r="A452" s="429"/>
      <c r="B452" s="430"/>
      <c r="C452" s="430"/>
      <c r="D452" s="431"/>
      <c r="E452" s="549"/>
      <c r="F452" s="550"/>
      <c r="G452" s="547"/>
      <c r="H452" s="548"/>
      <c r="I452" s="547"/>
      <c r="J452" s="548"/>
    </row>
    <row r="453" spans="1:10" x14ac:dyDescent="0.25">
      <c r="A453" s="429"/>
      <c r="B453" s="430"/>
      <c r="C453" s="430"/>
      <c r="D453" s="431"/>
      <c r="E453" s="549"/>
      <c r="F453" s="550"/>
      <c r="G453" s="547"/>
      <c r="H453" s="548"/>
      <c r="I453" s="547"/>
      <c r="J453" s="548"/>
    </row>
    <row r="454" spans="1:10" x14ac:dyDescent="0.25">
      <c r="A454" s="429"/>
      <c r="B454" s="430"/>
      <c r="C454" s="430"/>
      <c r="D454" s="431"/>
      <c r="E454" s="549"/>
      <c r="F454" s="550"/>
      <c r="G454" s="547"/>
      <c r="H454" s="548"/>
      <c r="I454" s="547"/>
      <c r="J454" s="548"/>
    </row>
    <row r="455" spans="1:10" x14ac:dyDescent="0.25">
      <c r="A455" s="434" t="s">
        <v>534</v>
      </c>
      <c r="B455" s="435"/>
      <c r="C455" s="435"/>
      <c r="D455" s="436"/>
      <c r="E455" s="568">
        <f>SUM(E445:E454)</f>
        <v>0</v>
      </c>
      <c r="F455" s="569"/>
      <c r="G455" s="568">
        <f>SUM(G445:G454)</f>
        <v>0</v>
      </c>
      <c r="H455" s="569"/>
      <c r="I455" s="568">
        <f>SUM(I445:I454)</f>
        <v>0</v>
      </c>
      <c r="J455" s="569"/>
    </row>
    <row r="456" spans="1:10" ht="13.2" customHeight="1" x14ac:dyDescent="0.25">
      <c r="A456" s="486" t="s">
        <v>861</v>
      </c>
      <c r="B456" s="562"/>
      <c r="C456" s="562"/>
      <c r="D456" s="562"/>
      <c r="E456" s="562"/>
      <c r="F456" s="562"/>
      <c r="G456" s="562"/>
      <c r="H456" s="562"/>
      <c r="I456" s="562"/>
      <c r="J456" s="563"/>
    </row>
    <row r="457" spans="1:10" ht="13.2" customHeight="1" x14ac:dyDescent="0.25">
      <c r="A457" s="489" t="s">
        <v>862</v>
      </c>
      <c r="B457" s="564"/>
      <c r="C457" s="564"/>
      <c r="D457" s="564"/>
      <c r="E457" s="564"/>
      <c r="F457" s="564"/>
      <c r="G457" s="564"/>
      <c r="H457" s="564"/>
      <c r="I457" s="564"/>
      <c r="J457" s="565"/>
    </row>
    <row r="458" spans="1:10" ht="13.2" customHeight="1" x14ac:dyDescent="0.25">
      <c r="A458" s="489" t="s">
        <v>863</v>
      </c>
      <c r="B458" s="564"/>
      <c r="C458" s="564"/>
      <c r="D458" s="564"/>
      <c r="E458" s="564"/>
      <c r="F458" s="564"/>
      <c r="G458" s="564"/>
      <c r="H458" s="564"/>
      <c r="I458" s="564"/>
      <c r="J458" s="565"/>
    </row>
    <row r="459" spans="1:10" ht="13.2" customHeight="1" x14ac:dyDescent="0.25">
      <c r="A459" s="492" t="s">
        <v>864</v>
      </c>
      <c r="B459" s="566"/>
      <c r="C459" s="566"/>
      <c r="D459" s="566"/>
      <c r="E459" s="566"/>
      <c r="F459" s="566"/>
      <c r="G459" s="566"/>
      <c r="H459" s="566"/>
      <c r="I459" s="566"/>
      <c r="J459" s="567"/>
    </row>
    <row r="460" spans="1:10" x14ac:dyDescent="0.25">
      <c r="A460" s="461" t="s">
        <v>963</v>
      </c>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1" t="s">
        <v>848</v>
      </c>
      <c r="B492" s="352"/>
      <c r="C492" s="352"/>
      <c r="D492" s="352"/>
      <c r="E492" s="352"/>
      <c r="F492" s="352"/>
      <c r="G492" s="352"/>
      <c r="H492" s="349" t="str">
        <f>'CONTACT INFORMATION'!$A$24</f>
        <v>Alameda</v>
      </c>
      <c r="I492" s="349"/>
      <c r="J492" s="350"/>
    </row>
    <row r="493" spans="1:10" ht="15.6" x14ac:dyDescent="0.3">
      <c r="A493" s="57"/>
      <c r="B493" s="57"/>
      <c r="C493" s="57"/>
      <c r="D493" s="57"/>
      <c r="E493" s="57"/>
      <c r="F493" s="57"/>
      <c r="G493" s="57"/>
      <c r="H493" s="57"/>
      <c r="I493" s="57"/>
      <c r="J493" s="57"/>
    </row>
    <row r="494" spans="1:10" ht="13.8" x14ac:dyDescent="0.25">
      <c r="A494" s="458" t="s">
        <v>907</v>
      </c>
      <c r="B494" s="459"/>
      <c r="C494" s="459"/>
      <c r="D494" s="459"/>
      <c r="E494" s="459"/>
      <c r="F494" s="459"/>
      <c r="G494" s="459"/>
      <c r="H494" s="459"/>
      <c r="I494" s="459"/>
      <c r="J494" s="460"/>
    </row>
    <row r="495" spans="1:10" ht="13.2" customHeight="1" x14ac:dyDescent="0.25">
      <c r="A495" s="455" t="s">
        <v>854</v>
      </c>
      <c r="B495" s="519"/>
      <c r="C495" s="519"/>
      <c r="D495" s="520"/>
      <c r="E495" s="536" t="s">
        <v>964</v>
      </c>
      <c r="F495" s="537"/>
      <c r="G495" s="537"/>
      <c r="H495" s="537"/>
      <c r="I495" s="537"/>
      <c r="J495" s="538"/>
    </row>
    <row r="496" spans="1:10" ht="13.2" customHeight="1" x14ac:dyDescent="0.25">
      <c r="A496" s="495" t="s">
        <v>853</v>
      </c>
      <c r="B496" s="496"/>
      <c r="C496" s="496"/>
      <c r="D496" s="497"/>
      <c r="E496" s="539"/>
      <c r="F496" s="540"/>
      <c r="G496" s="540"/>
      <c r="H496" s="540"/>
      <c r="I496" s="540"/>
      <c r="J496" s="541"/>
    </row>
    <row r="497" spans="1:10" x14ac:dyDescent="0.25">
      <c r="A497" s="524" t="s">
        <v>808</v>
      </c>
      <c r="B497" s="525"/>
      <c r="C497" s="525"/>
      <c r="D497" s="526"/>
      <c r="E497" s="471"/>
      <c r="F497" s="472"/>
      <c r="G497" s="472"/>
      <c r="H497" s="472"/>
      <c r="I497" s="472"/>
      <c r="J497" s="473"/>
    </row>
    <row r="498" spans="1:10" ht="13.2" customHeight="1" x14ac:dyDescent="0.25">
      <c r="A498" s="58"/>
      <c r="B498" s="59"/>
      <c r="C498" s="59"/>
      <c r="D498" s="59"/>
      <c r="E498" s="551" t="s">
        <v>535</v>
      </c>
      <c r="F498" s="551"/>
      <c r="G498" s="551" t="s">
        <v>533</v>
      </c>
      <c r="H498" s="551"/>
      <c r="I498" s="552" t="s">
        <v>849</v>
      </c>
      <c r="J498" s="553"/>
    </row>
    <row r="499" spans="1:10" x14ac:dyDescent="0.25">
      <c r="A499" s="441" t="s">
        <v>527</v>
      </c>
      <c r="B499" s="442"/>
      <c r="C499" s="442"/>
      <c r="D499" s="443"/>
      <c r="E499" s="554"/>
      <c r="F499" s="555"/>
      <c r="G499" s="554"/>
      <c r="H499" s="555"/>
      <c r="I499" s="556"/>
      <c r="J499" s="557"/>
    </row>
    <row r="500" spans="1:10" x14ac:dyDescent="0.25">
      <c r="A500" s="445" t="s">
        <v>528</v>
      </c>
      <c r="B500" s="446"/>
      <c r="C500" s="446"/>
      <c r="D500" s="447"/>
      <c r="E500" s="549"/>
      <c r="F500" s="550"/>
      <c r="G500" s="547"/>
      <c r="H500" s="548"/>
      <c r="I500" s="545"/>
      <c r="J500" s="546"/>
    </row>
    <row r="501" spans="1:10" x14ac:dyDescent="0.25">
      <c r="A501" s="441" t="s">
        <v>529</v>
      </c>
      <c r="B501" s="442"/>
      <c r="C501" s="442"/>
      <c r="D501" s="443"/>
      <c r="E501" s="554"/>
      <c r="F501" s="555"/>
      <c r="G501" s="554"/>
      <c r="H501" s="555"/>
      <c r="I501" s="556"/>
      <c r="J501" s="557"/>
    </row>
    <row r="502" spans="1:10" x14ac:dyDescent="0.25">
      <c r="A502" s="445" t="s">
        <v>530</v>
      </c>
      <c r="B502" s="446"/>
      <c r="C502" s="446"/>
      <c r="D502" s="447"/>
      <c r="E502" s="549"/>
      <c r="F502" s="550"/>
      <c r="G502" s="547">
        <v>241641</v>
      </c>
      <c r="H502" s="548"/>
      <c r="I502" s="545"/>
      <c r="J502" s="546"/>
    </row>
    <row r="503" spans="1:10" x14ac:dyDescent="0.25">
      <c r="A503" s="441" t="s">
        <v>531</v>
      </c>
      <c r="B503" s="442"/>
      <c r="C503" s="442"/>
      <c r="D503" s="443"/>
      <c r="E503" s="554"/>
      <c r="F503" s="555"/>
      <c r="G503" s="554"/>
      <c r="H503" s="555"/>
      <c r="I503" s="556"/>
      <c r="J503" s="557"/>
    </row>
    <row r="504" spans="1:10" x14ac:dyDescent="0.25">
      <c r="A504" s="445" t="s">
        <v>532</v>
      </c>
      <c r="B504" s="446"/>
      <c r="C504" s="446"/>
      <c r="D504" s="447"/>
      <c r="E504" s="549"/>
      <c r="F504" s="550"/>
      <c r="G504" s="547"/>
      <c r="H504" s="548"/>
      <c r="I504" s="545"/>
      <c r="J504" s="546"/>
    </row>
    <row r="505" spans="1:10" x14ac:dyDescent="0.25">
      <c r="A505" s="441" t="s">
        <v>537</v>
      </c>
      <c r="B505" s="442"/>
      <c r="C505" s="442"/>
      <c r="D505" s="443"/>
      <c r="E505" s="558"/>
      <c r="F505" s="559"/>
      <c r="G505" s="558"/>
      <c r="H505" s="559"/>
      <c r="I505" s="560"/>
      <c r="J505" s="561"/>
    </row>
    <row r="506" spans="1:10" x14ac:dyDescent="0.25">
      <c r="A506" s="429"/>
      <c r="B506" s="430"/>
      <c r="C506" s="430"/>
      <c r="D506" s="431"/>
      <c r="E506" s="549"/>
      <c r="F506" s="550"/>
      <c r="G506" s="547"/>
      <c r="H506" s="548"/>
      <c r="I506" s="547"/>
      <c r="J506" s="548"/>
    </row>
    <row r="507" spans="1:10" x14ac:dyDescent="0.25">
      <c r="A507" s="429"/>
      <c r="B507" s="430"/>
      <c r="C507" s="430"/>
      <c r="D507" s="431"/>
      <c r="E507" s="549"/>
      <c r="F507" s="550"/>
      <c r="G507" s="547"/>
      <c r="H507" s="548"/>
      <c r="I507" s="547"/>
      <c r="J507" s="548"/>
    </row>
    <row r="508" spans="1:10" x14ac:dyDescent="0.25">
      <c r="A508" s="429"/>
      <c r="B508" s="430"/>
      <c r="C508" s="430"/>
      <c r="D508" s="431"/>
      <c r="E508" s="549"/>
      <c r="F508" s="550"/>
      <c r="G508" s="547"/>
      <c r="H508" s="548"/>
      <c r="I508" s="547"/>
      <c r="J508" s="548"/>
    </row>
    <row r="509" spans="1:10" x14ac:dyDescent="0.25">
      <c r="A509" s="434" t="s">
        <v>534</v>
      </c>
      <c r="B509" s="435"/>
      <c r="C509" s="435"/>
      <c r="D509" s="436"/>
      <c r="E509" s="568">
        <f>SUM(E499:E508)</f>
        <v>0</v>
      </c>
      <c r="F509" s="569"/>
      <c r="G509" s="568">
        <f>SUM(G499:G508)</f>
        <v>241641</v>
      </c>
      <c r="H509" s="569"/>
      <c r="I509" s="568">
        <f>SUM(I499:I508)</f>
        <v>0</v>
      </c>
      <c r="J509" s="569"/>
    </row>
    <row r="510" spans="1:10" ht="13.2" customHeight="1" x14ac:dyDescent="0.25">
      <c r="A510" s="486" t="s">
        <v>861</v>
      </c>
      <c r="B510" s="562"/>
      <c r="C510" s="562"/>
      <c r="D510" s="562"/>
      <c r="E510" s="562"/>
      <c r="F510" s="562"/>
      <c r="G510" s="562"/>
      <c r="H510" s="562"/>
      <c r="I510" s="562"/>
      <c r="J510" s="563"/>
    </row>
    <row r="511" spans="1:10" ht="13.2" customHeight="1" x14ac:dyDescent="0.25">
      <c r="A511" s="489" t="s">
        <v>862</v>
      </c>
      <c r="B511" s="564"/>
      <c r="C511" s="564"/>
      <c r="D511" s="564"/>
      <c r="E511" s="564"/>
      <c r="F511" s="564"/>
      <c r="G511" s="564"/>
      <c r="H511" s="564"/>
      <c r="I511" s="564"/>
      <c r="J511" s="565"/>
    </row>
    <row r="512" spans="1:10" ht="13.2" customHeight="1" x14ac:dyDescent="0.25">
      <c r="A512" s="489" t="s">
        <v>863</v>
      </c>
      <c r="B512" s="564"/>
      <c r="C512" s="564"/>
      <c r="D512" s="564"/>
      <c r="E512" s="564"/>
      <c r="F512" s="564"/>
      <c r="G512" s="564"/>
      <c r="H512" s="564"/>
      <c r="I512" s="564"/>
      <c r="J512" s="565"/>
    </row>
    <row r="513" spans="1:10" ht="13.2" customHeight="1" x14ac:dyDescent="0.25">
      <c r="A513" s="492" t="s">
        <v>864</v>
      </c>
      <c r="B513" s="566"/>
      <c r="C513" s="566"/>
      <c r="D513" s="566"/>
      <c r="E513" s="566"/>
      <c r="F513" s="566"/>
      <c r="G513" s="566"/>
      <c r="H513" s="566"/>
      <c r="I513" s="566"/>
      <c r="J513" s="567"/>
    </row>
    <row r="514" spans="1:10" x14ac:dyDescent="0.25">
      <c r="A514" s="461" t="s">
        <v>965</v>
      </c>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1" t="s">
        <v>848</v>
      </c>
      <c r="B546" s="352"/>
      <c r="C546" s="352"/>
      <c r="D546" s="352"/>
      <c r="E546" s="352"/>
      <c r="F546" s="352"/>
      <c r="G546" s="352"/>
      <c r="H546" s="349" t="str">
        <f>'CONTACT INFORMATION'!$A$24</f>
        <v>Alameda</v>
      </c>
      <c r="I546" s="349"/>
      <c r="J546" s="350"/>
    </row>
    <row r="547" spans="1:10" ht="15.6" x14ac:dyDescent="0.3">
      <c r="A547" s="57"/>
      <c r="B547" s="57"/>
      <c r="C547" s="57"/>
      <c r="D547" s="57"/>
      <c r="E547" s="57"/>
      <c r="F547" s="57"/>
      <c r="G547" s="57"/>
      <c r="H547" s="57"/>
      <c r="I547" s="57"/>
      <c r="J547" s="57"/>
    </row>
    <row r="548" spans="1:10" ht="13.8" x14ac:dyDescent="0.25">
      <c r="A548" s="458" t="s">
        <v>908</v>
      </c>
      <c r="B548" s="459"/>
      <c r="C548" s="459"/>
      <c r="D548" s="459"/>
      <c r="E548" s="459"/>
      <c r="F548" s="459"/>
      <c r="G548" s="459"/>
      <c r="H548" s="459"/>
      <c r="I548" s="459"/>
      <c r="J548" s="460"/>
    </row>
    <row r="549" spans="1:10" ht="13.2" customHeight="1" x14ac:dyDescent="0.25">
      <c r="A549" s="455" t="s">
        <v>854</v>
      </c>
      <c r="B549" s="519"/>
      <c r="C549" s="519"/>
      <c r="D549" s="520"/>
      <c r="E549" s="536"/>
      <c r="F549" s="537"/>
      <c r="G549" s="537"/>
      <c r="H549" s="537"/>
      <c r="I549" s="537"/>
      <c r="J549" s="538"/>
    </row>
    <row r="550" spans="1:10" ht="13.2" customHeight="1" x14ac:dyDescent="0.25">
      <c r="A550" s="495" t="s">
        <v>853</v>
      </c>
      <c r="B550" s="496"/>
      <c r="C550" s="496"/>
      <c r="D550" s="497"/>
      <c r="E550" s="539"/>
      <c r="F550" s="540"/>
      <c r="G550" s="540"/>
      <c r="H550" s="540"/>
      <c r="I550" s="540"/>
      <c r="J550" s="541"/>
    </row>
    <row r="551" spans="1:10" x14ac:dyDescent="0.25">
      <c r="A551" s="524" t="s">
        <v>808</v>
      </c>
      <c r="B551" s="525"/>
      <c r="C551" s="525"/>
      <c r="D551" s="526"/>
      <c r="E551" s="471"/>
      <c r="F551" s="472"/>
      <c r="G551" s="472"/>
      <c r="H551" s="472"/>
      <c r="I551" s="472"/>
      <c r="J551" s="473"/>
    </row>
    <row r="552" spans="1:10" ht="13.2" customHeight="1" x14ac:dyDescent="0.25">
      <c r="A552" s="58"/>
      <c r="B552" s="59"/>
      <c r="C552" s="59"/>
      <c r="D552" s="59"/>
      <c r="E552" s="551" t="s">
        <v>535</v>
      </c>
      <c r="F552" s="551"/>
      <c r="G552" s="551" t="s">
        <v>533</v>
      </c>
      <c r="H552" s="551"/>
      <c r="I552" s="552" t="s">
        <v>849</v>
      </c>
      <c r="J552" s="553"/>
    </row>
    <row r="553" spans="1:10" x14ac:dyDescent="0.25">
      <c r="A553" s="441" t="s">
        <v>527</v>
      </c>
      <c r="B553" s="442"/>
      <c r="C553" s="442"/>
      <c r="D553" s="443"/>
      <c r="E553" s="554"/>
      <c r="F553" s="555"/>
      <c r="G553" s="554"/>
      <c r="H553" s="555"/>
      <c r="I553" s="556"/>
      <c r="J553" s="557"/>
    </row>
    <row r="554" spans="1:10" x14ac:dyDescent="0.25">
      <c r="A554" s="445" t="s">
        <v>528</v>
      </c>
      <c r="B554" s="446"/>
      <c r="C554" s="446"/>
      <c r="D554" s="447"/>
      <c r="E554" s="549"/>
      <c r="F554" s="550"/>
      <c r="G554" s="547"/>
      <c r="H554" s="548"/>
      <c r="I554" s="545"/>
      <c r="J554" s="546"/>
    </row>
    <row r="555" spans="1:10" x14ac:dyDescent="0.25">
      <c r="A555" s="441" t="s">
        <v>529</v>
      </c>
      <c r="B555" s="442"/>
      <c r="C555" s="442"/>
      <c r="D555" s="443"/>
      <c r="E555" s="554"/>
      <c r="F555" s="555"/>
      <c r="G555" s="554"/>
      <c r="H555" s="555"/>
      <c r="I555" s="556"/>
      <c r="J555" s="557"/>
    </row>
    <row r="556" spans="1:10" x14ac:dyDescent="0.25">
      <c r="A556" s="445" t="s">
        <v>530</v>
      </c>
      <c r="B556" s="446"/>
      <c r="C556" s="446"/>
      <c r="D556" s="447"/>
      <c r="E556" s="549"/>
      <c r="F556" s="550"/>
      <c r="G556" s="547"/>
      <c r="H556" s="548"/>
      <c r="I556" s="545"/>
      <c r="J556" s="546"/>
    </row>
    <row r="557" spans="1:10" x14ac:dyDescent="0.25">
      <c r="A557" s="441" t="s">
        <v>531</v>
      </c>
      <c r="B557" s="442"/>
      <c r="C557" s="442"/>
      <c r="D557" s="443"/>
      <c r="E557" s="554"/>
      <c r="F557" s="555"/>
      <c r="G557" s="554"/>
      <c r="H557" s="555"/>
      <c r="I557" s="556"/>
      <c r="J557" s="557"/>
    </row>
    <row r="558" spans="1:10" x14ac:dyDescent="0.25">
      <c r="A558" s="445" t="s">
        <v>532</v>
      </c>
      <c r="B558" s="446"/>
      <c r="C558" s="446"/>
      <c r="D558" s="447"/>
      <c r="E558" s="549"/>
      <c r="F558" s="550"/>
      <c r="G558" s="547"/>
      <c r="H558" s="548"/>
      <c r="I558" s="545"/>
      <c r="J558" s="546"/>
    </row>
    <row r="559" spans="1:10" x14ac:dyDescent="0.25">
      <c r="A559" s="441" t="s">
        <v>537</v>
      </c>
      <c r="B559" s="442"/>
      <c r="C559" s="442"/>
      <c r="D559" s="443"/>
      <c r="E559" s="558"/>
      <c r="F559" s="559"/>
      <c r="G559" s="558"/>
      <c r="H559" s="559"/>
      <c r="I559" s="560"/>
      <c r="J559" s="561"/>
    </row>
    <row r="560" spans="1:10" x14ac:dyDescent="0.25">
      <c r="A560" s="429"/>
      <c r="B560" s="430"/>
      <c r="C560" s="430"/>
      <c r="D560" s="431"/>
      <c r="E560" s="549"/>
      <c r="F560" s="550"/>
      <c r="G560" s="547"/>
      <c r="H560" s="548"/>
      <c r="I560" s="547"/>
      <c r="J560" s="548"/>
    </row>
    <row r="561" spans="1:10" x14ac:dyDescent="0.25">
      <c r="A561" s="429"/>
      <c r="B561" s="430"/>
      <c r="C561" s="430"/>
      <c r="D561" s="431"/>
      <c r="E561" s="549"/>
      <c r="F561" s="550"/>
      <c r="G561" s="547"/>
      <c r="H561" s="548"/>
      <c r="I561" s="547"/>
      <c r="J561" s="548"/>
    </row>
    <row r="562" spans="1:10" x14ac:dyDescent="0.25">
      <c r="A562" s="429"/>
      <c r="B562" s="430"/>
      <c r="C562" s="430"/>
      <c r="D562" s="431"/>
      <c r="E562" s="549"/>
      <c r="F562" s="550"/>
      <c r="G562" s="547"/>
      <c r="H562" s="548"/>
      <c r="I562" s="547"/>
      <c r="J562" s="548"/>
    </row>
    <row r="563" spans="1:10" x14ac:dyDescent="0.25">
      <c r="A563" s="434" t="s">
        <v>534</v>
      </c>
      <c r="B563" s="435"/>
      <c r="C563" s="435"/>
      <c r="D563" s="436"/>
      <c r="E563" s="568">
        <f>SUM(E553:E562)</f>
        <v>0</v>
      </c>
      <c r="F563" s="569"/>
      <c r="G563" s="568">
        <f>SUM(G553:G562)</f>
        <v>0</v>
      </c>
      <c r="H563" s="569"/>
      <c r="I563" s="568">
        <f>SUM(I553:I562)</f>
        <v>0</v>
      </c>
      <c r="J563" s="569"/>
    </row>
    <row r="564" spans="1:10" ht="13.2" customHeight="1" x14ac:dyDescent="0.25">
      <c r="A564" s="486" t="s">
        <v>861</v>
      </c>
      <c r="B564" s="562"/>
      <c r="C564" s="562"/>
      <c r="D564" s="562"/>
      <c r="E564" s="562"/>
      <c r="F564" s="562"/>
      <c r="G564" s="562"/>
      <c r="H564" s="562"/>
      <c r="I564" s="562"/>
      <c r="J564" s="563"/>
    </row>
    <row r="565" spans="1:10" ht="13.2" customHeight="1" x14ac:dyDescent="0.25">
      <c r="A565" s="489" t="s">
        <v>862</v>
      </c>
      <c r="B565" s="564"/>
      <c r="C565" s="564"/>
      <c r="D565" s="564"/>
      <c r="E565" s="564"/>
      <c r="F565" s="564"/>
      <c r="G565" s="564"/>
      <c r="H565" s="564"/>
      <c r="I565" s="564"/>
      <c r="J565" s="565"/>
    </row>
    <row r="566" spans="1:10" ht="13.2" customHeight="1" x14ac:dyDescent="0.25">
      <c r="A566" s="489" t="s">
        <v>863</v>
      </c>
      <c r="B566" s="564"/>
      <c r="C566" s="564"/>
      <c r="D566" s="564"/>
      <c r="E566" s="564"/>
      <c r="F566" s="564"/>
      <c r="G566" s="564"/>
      <c r="H566" s="564"/>
      <c r="I566" s="564"/>
      <c r="J566" s="565"/>
    </row>
    <row r="567" spans="1:10" ht="13.2" customHeight="1" x14ac:dyDescent="0.25">
      <c r="A567" s="492" t="s">
        <v>864</v>
      </c>
      <c r="B567" s="566"/>
      <c r="C567" s="566"/>
      <c r="D567" s="566"/>
      <c r="E567" s="566"/>
      <c r="F567" s="566"/>
      <c r="G567" s="566"/>
      <c r="H567" s="566"/>
      <c r="I567" s="566"/>
      <c r="J567" s="567"/>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1" t="s">
        <v>848</v>
      </c>
      <c r="B600" s="352"/>
      <c r="C600" s="352"/>
      <c r="D600" s="352"/>
      <c r="E600" s="352"/>
      <c r="F600" s="352"/>
      <c r="G600" s="352"/>
      <c r="H600" s="349" t="str">
        <f>'CONTACT INFORMATION'!$A$24</f>
        <v>Alameda</v>
      </c>
      <c r="I600" s="349"/>
      <c r="J600" s="350"/>
    </row>
    <row r="601" spans="1:10" ht="15.6" x14ac:dyDescent="0.3">
      <c r="A601" s="57"/>
      <c r="B601" s="57"/>
      <c r="C601" s="57"/>
      <c r="D601" s="57"/>
      <c r="E601" s="57"/>
      <c r="F601" s="57"/>
      <c r="G601" s="57"/>
      <c r="H601" s="57"/>
      <c r="I601" s="57"/>
      <c r="J601" s="57"/>
    </row>
    <row r="602" spans="1:10" ht="13.8" x14ac:dyDescent="0.25">
      <c r="A602" s="458" t="s">
        <v>909</v>
      </c>
      <c r="B602" s="459"/>
      <c r="C602" s="459"/>
      <c r="D602" s="459"/>
      <c r="E602" s="459"/>
      <c r="F602" s="459"/>
      <c r="G602" s="459"/>
      <c r="H602" s="459"/>
      <c r="I602" s="459"/>
      <c r="J602" s="460"/>
    </row>
    <row r="603" spans="1:10" x14ac:dyDescent="0.25">
      <c r="A603" s="455" t="s">
        <v>854</v>
      </c>
      <c r="B603" s="456"/>
      <c r="C603" s="456"/>
      <c r="D603" s="457"/>
      <c r="E603" s="536"/>
      <c r="F603" s="537"/>
      <c r="G603" s="537"/>
      <c r="H603" s="537"/>
      <c r="I603" s="537"/>
      <c r="J603" s="538"/>
    </row>
    <row r="604" spans="1:10" x14ac:dyDescent="0.25">
      <c r="A604" s="495" t="s">
        <v>853</v>
      </c>
      <c r="B604" s="496"/>
      <c r="C604" s="496"/>
      <c r="D604" s="497"/>
      <c r="E604" s="539"/>
      <c r="F604" s="540"/>
      <c r="G604" s="540"/>
      <c r="H604" s="540"/>
      <c r="I604" s="540"/>
      <c r="J604" s="541"/>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70" t="s">
        <v>535</v>
      </c>
      <c r="F606" s="475"/>
      <c r="G606" s="570"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1" t="s">
        <v>848</v>
      </c>
      <c r="B654" s="352"/>
      <c r="C654" s="352"/>
      <c r="D654" s="352"/>
      <c r="E654" s="352"/>
      <c r="F654" s="352"/>
      <c r="G654" s="352"/>
      <c r="H654" s="349" t="str">
        <f>'CONTACT INFORMATION'!$A$24</f>
        <v>Alameda</v>
      </c>
      <c r="I654" s="349"/>
      <c r="J654" s="350"/>
    </row>
    <row r="655" spans="1:10" ht="15.6" x14ac:dyDescent="0.3">
      <c r="A655" s="57"/>
      <c r="B655" s="57"/>
      <c r="C655" s="57"/>
      <c r="D655" s="57"/>
      <c r="E655" s="57"/>
      <c r="F655" s="57"/>
      <c r="G655" s="57"/>
      <c r="H655" s="57"/>
      <c r="I655" s="57"/>
      <c r="J655" s="57"/>
    </row>
    <row r="656" spans="1:10" ht="13.8" x14ac:dyDescent="0.25">
      <c r="A656" s="458" t="s">
        <v>910</v>
      </c>
      <c r="B656" s="459"/>
      <c r="C656" s="459"/>
      <c r="D656" s="459"/>
      <c r="E656" s="459"/>
      <c r="F656" s="459"/>
      <c r="G656" s="459"/>
      <c r="H656" s="459"/>
      <c r="I656" s="459"/>
      <c r="J656" s="460"/>
    </row>
    <row r="657" spans="1:10" x14ac:dyDescent="0.25">
      <c r="A657" s="455" t="s">
        <v>854</v>
      </c>
      <c r="B657" s="456"/>
      <c r="C657" s="456"/>
      <c r="D657" s="457"/>
      <c r="E657" s="536"/>
      <c r="F657" s="537"/>
      <c r="G657" s="537"/>
      <c r="H657" s="537"/>
      <c r="I657" s="537"/>
      <c r="J657" s="538"/>
    </row>
    <row r="658" spans="1:10" x14ac:dyDescent="0.25">
      <c r="A658" s="495" t="s">
        <v>853</v>
      </c>
      <c r="B658" s="496"/>
      <c r="C658" s="496"/>
      <c r="D658" s="497"/>
      <c r="E658" s="539"/>
      <c r="F658" s="540"/>
      <c r="G658" s="540"/>
      <c r="H658" s="540"/>
      <c r="I658" s="540"/>
      <c r="J658" s="541"/>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70" t="s">
        <v>535</v>
      </c>
      <c r="F660" s="475"/>
      <c r="G660" s="570"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1" t="s">
        <v>848</v>
      </c>
      <c r="B708" s="352"/>
      <c r="C708" s="352"/>
      <c r="D708" s="352"/>
      <c r="E708" s="352"/>
      <c r="F708" s="352"/>
      <c r="G708" s="352"/>
      <c r="H708" s="349" t="str">
        <f>'CONTACT INFORMATION'!$A$24</f>
        <v>Alameda</v>
      </c>
      <c r="I708" s="349"/>
      <c r="J708" s="350"/>
    </row>
    <row r="709" spans="1:10" ht="15.6" x14ac:dyDescent="0.3">
      <c r="A709" s="57"/>
      <c r="B709" s="57"/>
      <c r="C709" s="57"/>
      <c r="D709" s="57"/>
      <c r="E709" s="57"/>
      <c r="F709" s="57"/>
      <c r="G709" s="57"/>
      <c r="H709" s="57"/>
      <c r="I709" s="57"/>
      <c r="J709" s="57"/>
    </row>
    <row r="710" spans="1:10" ht="13.8" x14ac:dyDescent="0.25">
      <c r="A710" s="458" t="s">
        <v>911</v>
      </c>
      <c r="B710" s="459"/>
      <c r="C710" s="459"/>
      <c r="D710" s="459"/>
      <c r="E710" s="459"/>
      <c r="F710" s="459"/>
      <c r="G710" s="459"/>
      <c r="H710" s="459"/>
      <c r="I710" s="459"/>
      <c r="J710" s="460"/>
    </row>
    <row r="711" spans="1:10" x14ac:dyDescent="0.25">
      <c r="A711" s="455" t="s">
        <v>854</v>
      </c>
      <c r="B711" s="456"/>
      <c r="C711" s="456"/>
      <c r="D711" s="457"/>
      <c r="E711" s="536"/>
      <c r="F711" s="537"/>
      <c r="G711" s="537"/>
      <c r="H711" s="537"/>
      <c r="I711" s="537"/>
      <c r="J711" s="538"/>
    </row>
    <row r="712" spans="1:10" x14ac:dyDescent="0.25">
      <c r="A712" s="495" t="s">
        <v>853</v>
      </c>
      <c r="B712" s="496"/>
      <c r="C712" s="496"/>
      <c r="D712" s="497"/>
      <c r="E712" s="539"/>
      <c r="F712" s="540"/>
      <c r="G712" s="540"/>
      <c r="H712" s="540"/>
      <c r="I712" s="540"/>
      <c r="J712" s="541"/>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70" t="s">
        <v>535</v>
      </c>
      <c r="F714" s="475"/>
      <c r="G714" s="570"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1" t="s">
        <v>848</v>
      </c>
      <c r="B762" s="352"/>
      <c r="C762" s="352"/>
      <c r="D762" s="352"/>
      <c r="E762" s="352"/>
      <c r="F762" s="352"/>
      <c r="G762" s="352"/>
      <c r="H762" s="349" t="str">
        <f>'CONTACT INFORMATION'!$A$24</f>
        <v>Alameda</v>
      </c>
      <c r="I762" s="349"/>
      <c r="J762" s="350"/>
    </row>
    <row r="763" spans="1:10" ht="15.6" x14ac:dyDescent="0.3">
      <c r="A763" s="57"/>
      <c r="B763" s="57"/>
      <c r="C763" s="57"/>
      <c r="D763" s="57"/>
      <c r="E763" s="57"/>
      <c r="F763" s="57"/>
      <c r="G763" s="57"/>
      <c r="H763" s="57"/>
      <c r="I763" s="57"/>
      <c r="J763" s="57"/>
    </row>
    <row r="764" spans="1:10" ht="13.8" x14ac:dyDescent="0.25">
      <c r="A764" s="458" t="s">
        <v>912</v>
      </c>
      <c r="B764" s="459"/>
      <c r="C764" s="459"/>
      <c r="D764" s="459"/>
      <c r="E764" s="459"/>
      <c r="F764" s="459"/>
      <c r="G764" s="459"/>
      <c r="H764" s="459"/>
      <c r="I764" s="459"/>
      <c r="J764" s="460"/>
    </row>
    <row r="765" spans="1:10" x14ac:dyDescent="0.25">
      <c r="A765" s="455" t="s">
        <v>854</v>
      </c>
      <c r="B765" s="456"/>
      <c r="C765" s="456"/>
      <c r="D765" s="457"/>
      <c r="E765" s="536"/>
      <c r="F765" s="537"/>
      <c r="G765" s="537"/>
      <c r="H765" s="537"/>
      <c r="I765" s="537"/>
      <c r="J765" s="538"/>
    </row>
    <row r="766" spans="1:10" x14ac:dyDescent="0.25">
      <c r="A766" s="495" t="s">
        <v>853</v>
      </c>
      <c r="B766" s="496"/>
      <c r="C766" s="496"/>
      <c r="D766" s="497"/>
      <c r="E766" s="539"/>
      <c r="F766" s="540"/>
      <c r="G766" s="540"/>
      <c r="H766" s="540"/>
      <c r="I766" s="540"/>
      <c r="J766" s="541"/>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70" t="s">
        <v>535</v>
      </c>
      <c r="F768" s="475"/>
      <c r="G768" s="570"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897">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G287:H287"/>
    <mergeCell ref="E287:F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G232:H232"/>
    <mergeCell ref="E232:F232"/>
    <mergeCell ref="A233:D233"/>
    <mergeCell ref="E233:F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G177:H177"/>
    <mergeCell ref="E177:F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91:F293 E337:J342 E344:F346 E391:J396 E398:F400 E445:J450 E452:F454 E499:J504 E506:F508 E553:J558 E560:F562 E607:J612 E614:F616 E661:J666 E668:F670 E715:J720 E722:F724 E769:J774 E776:F778 E8:J13 E15:F17 E63:J68 E70:F72 E119:J124 E126:F128 E181:F183 E236:F238 E174:J176 E178:J179 E177:H177 E229:J231 E233:J234 E232:H232 E284:J286 E288:J289 E287:H287"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80" t="s">
        <v>830</v>
      </c>
      <c r="B1" s="581"/>
      <c r="C1" s="581"/>
      <c r="D1" s="581"/>
      <c r="E1" s="581"/>
      <c r="F1" s="581"/>
      <c r="G1" s="581"/>
      <c r="H1" s="581"/>
      <c r="I1" s="581"/>
      <c r="J1" s="582"/>
    </row>
    <row r="2" spans="1:10" ht="13.8" thickTop="1" x14ac:dyDescent="0.25">
      <c r="A2" s="39"/>
      <c r="B2" s="39"/>
      <c r="C2" s="39"/>
      <c r="D2" s="39"/>
      <c r="E2" s="39"/>
      <c r="F2" s="39"/>
      <c r="G2" s="39"/>
      <c r="H2" s="39"/>
      <c r="I2" s="39"/>
      <c r="J2" s="39"/>
    </row>
    <row r="3" spans="1:10" ht="15.6" x14ac:dyDescent="0.3">
      <c r="A3" s="351" t="s">
        <v>843</v>
      </c>
      <c r="B3" s="352"/>
      <c r="C3" s="352"/>
      <c r="D3" s="352"/>
      <c r="E3" s="352"/>
      <c r="F3" s="352"/>
      <c r="G3" s="352"/>
      <c r="H3" s="585" t="str">
        <f>'CONTACT INFORMATION'!$A$24</f>
        <v>Alameda</v>
      </c>
      <c r="I3" s="585"/>
      <c r="J3" s="58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83" t="s">
        <v>876</v>
      </c>
      <c r="B6" s="584"/>
      <c r="C6" s="584"/>
      <c r="D6" s="584"/>
      <c r="E6" s="584"/>
      <c r="F6" s="584"/>
      <c r="G6" s="584"/>
      <c r="H6" s="584"/>
      <c r="I6" s="584"/>
      <c r="J6" s="58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3" t="s">
        <v>829</v>
      </c>
      <c r="B9" s="573"/>
      <c r="C9" s="574"/>
      <c r="D9" s="129" t="s">
        <v>827</v>
      </c>
      <c r="E9" s="39"/>
      <c r="F9" s="39"/>
      <c r="G9" s="573" t="s">
        <v>816</v>
      </c>
      <c r="H9" s="573"/>
      <c r="I9" s="574"/>
      <c r="J9" s="129" t="s">
        <v>827</v>
      </c>
    </row>
    <row r="10" spans="1:10" ht="13.8" x14ac:dyDescent="0.25">
      <c r="A10" s="576" t="s">
        <v>847</v>
      </c>
      <c r="B10" s="576"/>
      <c r="C10" s="579"/>
      <c r="D10" s="173">
        <f>'REPORT 1'!$I$16</f>
        <v>1355</v>
      </c>
      <c r="E10" s="130"/>
      <c r="F10" s="39"/>
      <c r="G10" s="576" t="s">
        <v>847</v>
      </c>
      <c r="H10" s="576"/>
      <c r="I10" s="579"/>
      <c r="J10" s="174">
        <f>'REPORT 1'!$I$27</f>
        <v>1355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83" t="s">
        <v>875</v>
      </c>
      <c r="B13" s="584"/>
      <c r="C13" s="584"/>
      <c r="D13" s="584"/>
      <c r="E13" s="584"/>
      <c r="F13" s="584"/>
      <c r="G13" s="584"/>
      <c r="H13" s="584"/>
      <c r="I13" s="584"/>
      <c r="J13" s="58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3" t="s">
        <v>824</v>
      </c>
      <c r="B16" s="573"/>
      <c r="C16" s="574"/>
      <c r="D16" s="129" t="s">
        <v>827</v>
      </c>
      <c r="E16" s="39"/>
      <c r="F16" s="39"/>
      <c r="G16" s="573" t="s">
        <v>829</v>
      </c>
      <c r="H16" s="573"/>
      <c r="I16" s="574"/>
      <c r="J16" s="129" t="s">
        <v>827</v>
      </c>
    </row>
    <row r="17" spans="1:10" ht="13.8" x14ac:dyDescent="0.25">
      <c r="D17" s="173">
        <f>'REPORT 3'!$J$9</f>
        <v>628</v>
      </c>
      <c r="E17" s="39"/>
      <c r="F17" s="39"/>
      <c r="G17" s="571" t="s">
        <v>847</v>
      </c>
      <c r="H17" s="571"/>
      <c r="I17" s="572"/>
      <c r="J17" s="173">
        <f>'REPORT 3'!$J$34</f>
        <v>628</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3" t="s">
        <v>826</v>
      </c>
      <c r="B20" s="573"/>
      <c r="C20" s="574"/>
      <c r="D20" s="129" t="s">
        <v>827</v>
      </c>
      <c r="E20" s="39"/>
      <c r="F20" s="39"/>
      <c r="G20" s="573" t="s">
        <v>816</v>
      </c>
      <c r="H20" s="573"/>
      <c r="I20" s="574"/>
      <c r="J20" s="129" t="s">
        <v>827</v>
      </c>
    </row>
    <row r="21" spans="1:10" ht="13.8" x14ac:dyDescent="0.25">
      <c r="A21" s="576"/>
      <c r="B21" s="576"/>
      <c r="C21" s="579"/>
      <c r="D21" s="173">
        <f>'REPORT 3'!$J$26</f>
        <v>494</v>
      </c>
      <c r="E21" s="39"/>
      <c r="F21" s="39"/>
      <c r="G21" s="571" t="s">
        <v>847</v>
      </c>
      <c r="H21" s="571"/>
      <c r="I21" s="572"/>
      <c r="J21" s="173">
        <f>'REPORT 3'!$J$44</f>
        <v>628</v>
      </c>
    </row>
    <row r="22" spans="1:10" ht="13.8" x14ac:dyDescent="0.25">
      <c r="A22" s="110"/>
      <c r="B22" s="110"/>
      <c r="C22" s="110"/>
    </row>
    <row r="24" spans="1:10" ht="70.5" customHeight="1" x14ac:dyDescent="0.25">
      <c r="A24" s="577" t="s">
        <v>877</v>
      </c>
      <c r="B24" s="578"/>
      <c r="C24" s="578"/>
      <c r="D24" s="578"/>
      <c r="E24" s="578"/>
      <c r="F24" s="578"/>
      <c r="G24" s="578"/>
      <c r="H24" s="578"/>
      <c r="I24" s="578"/>
      <c r="J24" s="578"/>
    </row>
    <row r="27" spans="1:10" ht="22.5" customHeight="1" x14ac:dyDescent="0.25">
      <c r="A27" s="575" t="s">
        <v>870</v>
      </c>
      <c r="B27" s="576"/>
      <c r="C27" s="576"/>
      <c r="D27" s="171" t="s">
        <v>827</v>
      </c>
      <c r="G27" s="573" t="s">
        <v>829</v>
      </c>
      <c r="H27" s="573"/>
      <c r="I27" s="574"/>
      <c r="J27" s="171" t="s">
        <v>827</v>
      </c>
    </row>
    <row r="28" spans="1:10" ht="15" customHeight="1" x14ac:dyDescent="0.25">
      <c r="D28" s="175">
        <f>'ARREST REPORT'!$G$12</f>
        <v>1377</v>
      </c>
      <c r="G28" s="571" t="s">
        <v>847</v>
      </c>
      <c r="H28" s="571"/>
      <c r="I28" s="572"/>
      <c r="J28" s="175">
        <f>'ARREST REPORT'!$G$18</f>
        <v>1377</v>
      </c>
    </row>
    <row r="31" spans="1:10" ht="13.8" x14ac:dyDescent="0.25">
      <c r="G31" s="573" t="s">
        <v>816</v>
      </c>
      <c r="H31" s="573"/>
      <c r="I31" s="574"/>
      <c r="J31" s="171" t="s">
        <v>827</v>
      </c>
    </row>
    <row r="32" spans="1:10" s="1" customFormat="1" ht="13.8" x14ac:dyDescent="0.25">
      <c r="G32" s="571" t="s">
        <v>847</v>
      </c>
      <c r="H32" s="571"/>
      <c r="I32" s="572"/>
      <c r="J32" s="175">
        <f>'ARREST REPORT'!$G$26</f>
        <v>1377</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2020-09-30T17:39:47Z</cp:lastPrinted>
  <dcterms:created xsi:type="dcterms:W3CDTF">2010-06-09T19:05:00Z</dcterms:created>
  <dcterms:modified xsi:type="dcterms:W3CDTF">2020-10-26T17:45:21Z</dcterms:modified>
</cp:coreProperties>
</file>